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ata\Internet\www.geocities.jp\incus_incus\med\neonate\"/>
    </mc:Choice>
  </mc:AlternateContent>
  <workbookProtection lockStructure="1"/>
  <bookViews>
    <workbookView xWindow="0" yWindow="0" windowWidth="23040" windowHeight="8970" tabRatio="500" activeTab="1"/>
  </bookViews>
  <sheets>
    <sheet name="説明書" sheetId="7" r:id="rId1"/>
    <sheet name="データ入力部" sheetId="2" r:id="rId2"/>
    <sheet name="LMS" sheetId="1" state="hidden" r:id="rId3"/>
    <sheet name="グラフ用データ" sheetId="5" state="hidden" r:id="rId4"/>
    <sheet name="SGA判定用データ" sheetId="6" state="hidden" r:id="rId5"/>
  </sheets>
  <externalReferences>
    <externalReference r:id="rId6"/>
  </externalReferences>
  <definedNames>
    <definedName name="Graph">グラフ用データ!$A$1:$S$144</definedName>
    <definedName name="LMSData" localSheetId="0">[1]LMS!$A$3:$S$143</definedName>
    <definedName name="LMSData">LMS!$A$3:$S$143</definedName>
    <definedName name="SGAdecision" localSheetId="0">[1]SGA判定用データ!$C$1:$M$144</definedName>
    <definedName name="SGAdecision">SGA判定用データ!$C$1:$M$144</definedName>
  </definedNames>
  <calcPr calcId="152511"/>
</workbook>
</file>

<file path=xl/calcChain.xml><?xml version="1.0" encoding="utf-8"?>
<calcChain xmlns="http://schemas.openxmlformats.org/spreadsheetml/2006/main">
  <c r="AR34" i="2" l="1"/>
  <c r="BA44" i="2"/>
  <c r="AZ44" i="2"/>
  <c r="BA43" i="2"/>
  <c r="AZ43" i="2"/>
  <c r="BA42" i="2"/>
  <c r="AZ42" i="2"/>
  <c r="BA41" i="2"/>
  <c r="AZ41" i="2"/>
  <c r="BA40" i="2"/>
  <c r="AZ40" i="2"/>
  <c r="BA39" i="2"/>
  <c r="AZ39" i="2"/>
  <c r="BA38" i="2"/>
  <c r="AZ38" i="2"/>
  <c r="BA37" i="2"/>
  <c r="AZ37" i="2"/>
  <c r="BA36" i="2"/>
  <c r="AZ36" i="2"/>
  <c r="BA35" i="2"/>
  <c r="AZ35" i="2"/>
  <c r="BA34" i="2"/>
  <c r="AS44" i="2"/>
  <c r="AR44" i="2"/>
  <c r="AS43" i="2"/>
  <c r="AR43" i="2"/>
  <c r="AS42" i="2"/>
  <c r="AR42" i="2"/>
  <c r="AS41" i="2"/>
  <c r="AR41" i="2"/>
  <c r="AS40" i="2"/>
  <c r="AR40" i="2"/>
  <c r="AS39" i="2"/>
  <c r="AR39" i="2"/>
  <c r="AS38" i="2"/>
  <c r="AR38" i="2"/>
  <c r="AS37" i="2"/>
  <c r="AR37" i="2"/>
  <c r="AS36" i="2"/>
  <c r="AR36" i="2"/>
  <c r="AS35" i="2"/>
  <c r="AR35" i="2"/>
  <c r="AS34" i="2"/>
  <c r="AZ34" i="2"/>
  <c r="AR27" i="2"/>
  <c r="AR26" i="2"/>
  <c r="AR25" i="2"/>
  <c r="AR24" i="2"/>
  <c r="AR23" i="2"/>
  <c r="AF36" i="2"/>
  <c r="AE36" i="2"/>
  <c r="AA3" i="2"/>
  <c r="AF35" i="2"/>
  <c r="AE35" i="2"/>
  <c r="AF34" i="2"/>
  <c r="AE34" i="2"/>
  <c r="Y12" i="2"/>
  <c r="X12" i="2"/>
  <c r="W12" i="2"/>
  <c r="V12" i="2"/>
  <c r="U12" i="2"/>
  <c r="T12" i="2"/>
  <c r="S12" i="2"/>
  <c r="R12" i="2"/>
  <c r="Q12" i="2"/>
  <c r="AE4" i="2"/>
  <c r="AE11" i="2" s="1"/>
  <c r="AP13" i="2"/>
  <c r="AP12" i="2"/>
  <c r="AP11" i="2"/>
  <c r="AP10" i="2"/>
  <c r="AP9" i="2"/>
  <c r="AP8" i="2"/>
  <c r="AP7" i="2"/>
  <c r="AP6" i="2"/>
  <c r="AP5" i="2"/>
  <c r="AP4" i="2"/>
  <c r="AO13" i="2"/>
  <c r="AO12" i="2"/>
  <c r="AO11" i="2"/>
  <c r="AO10" i="2"/>
  <c r="AO9" i="2"/>
  <c r="AO8" i="2"/>
  <c r="AO7" i="2"/>
  <c r="AO6" i="2"/>
  <c r="AO5" i="2"/>
  <c r="AO4" i="2"/>
  <c r="AE7" i="2" l="1"/>
  <c r="Y34" i="2" s="1"/>
  <c r="AE8" i="2"/>
  <c r="AE9" i="2"/>
  <c r="AE12" i="2"/>
  <c r="AE5" i="2"/>
  <c r="AE6" i="2"/>
  <c r="AE10" i="2"/>
  <c r="AE13" i="2"/>
  <c r="AA19" i="2"/>
  <c r="AB19" i="2" s="1"/>
  <c r="AB18" i="2"/>
  <c r="BA27" i="2" l="1"/>
  <c r="AZ27" i="2"/>
  <c r="BA26" i="2"/>
  <c r="AZ26" i="2"/>
  <c r="BA25" i="2"/>
  <c r="AZ25" i="2"/>
  <c r="BA24" i="2"/>
  <c r="BA23" i="2"/>
  <c r="AZ23" i="2"/>
  <c r="AS27" i="2"/>
  <c r="AS26" i="2"/>
  <c r="AS25" i="2"/>
  <c r="AS24" i="2"/>
  <c r="AS23" i="2"/>
  <c r="AV24" i="2"/>
  <c r="AZ24" i="2" s="1"/>
  <c r="AO24" i="2"/>
  <c r="AF28" i="2"/>
  <c r="AE28" i="2"/>
  <c r="AE27" i="2"/>
  <c r="AF26" i="2"/>
  <c r="AE26" i="2"/>
  <c r="AF25" i="2"/>
  <c r="AF24" i="2"/>
  <c r="AF23" i="2"/>
  <c r="AE23" i="2"/>
  <c r="AB27" i="2"/>
  <c r="AF27" i="2" s="1"/>
  <c r="AB28" i="2"/>
  <c r="AA25" i="2"/>
  <c r="AE25" i="2" s="1"/>
  <c r="AA24" i="2"/>
  <c r="AE24" i="2" s="1"/>
  <c r="BA67" i="2"/>
  <c r="BA69" i="2"/>
  <c r="AZ69" i="2"/>
  <c r="BA68" i="2"/>
  <c r="AZ68" i="2"/>
  <c r="AZ67" i="2"/>
  <c r="AS70" i="2"/>
  <c r="AR70" i="2"/>
  <c r="AS69" i="2"/>
  <c r="AR69" i="2"/>
  <c r="AS68" i="2"/>
  <c r="AR68" i="2"/>
  <c r="AS67" i="2"/>
  <c r="AR67" i="2"/>
  <c r="AL70" i="2"/>
  <c r="AK70" i="2"/>
  <c r="AJ70" i="2"/>
  <c r="AI70" i="2"/>
  <c r="AH70" i="2"/>
  <c r="AL69" i="2"/>
  <c r="AK69" i="2"/>
  <c r="AJ69" i="2"/>
  <c r="AI69" i="2"/>
  <c r="AH69" i="2"/>
  <c r="AL68" i="2"/>
  <c r="AK68" i="2"/>
  <c r="AJ68" i="2"/>
  <c r="AI68" i="2"/>
  <c r="AH68" i="2"/>
  <c r="AK67" i="2"/>
  <c r="AJ67" i="2"/>
  <c r="AI67" i="2"/>
  <c r="AH67" i="2"/>
  <c r="AL67" i="2"/>
  <c r="AD13" i="2" l="1"/>
  <c r="AD12" i="2"/>
  <c r="AD11" i="2"/>
  <c r="AZ11" i="2" s="1"/>
  <c r="AN13" i="2" l="1"/>
  <c r="AH13" i="2"/>
  <c r="AG13" i="2"/>
  <c r="AF13" i="2"/>
  <c r="AM12" i="2"/>
  <c r="AG12" i="2"/>
  <c r="AH12" i="2"/>
  <c r="AF12" i="2"/>
  <c r="AY11" i="2"/>
  <c r="AK11" i="2"/>
  <c r="AI11" i="2"/>
  <c r="AM11" i="2"/>
  <c r="AN11" i="2"/>
  <c r="AI13" i="2"/>
  <c r="AJ13" i="2"/>
  <c r="AJ12" i="2"/>
  <c r="AK13" i="2"/>
  <c r="AM13" i="2"/>
  <c r="AN12" i="2"/>
  <c r="AW12" i="2"/>
  <c r="AW13" i="2"/>
  <c r="AY13" i="2"/>
  <c r="AX12" i="2"/>
  <c r="AX13" i="2"/>
  <c r="AI12" i="2"/>
  <c r="AJ11" i="2"/>
  <c r="AK12" i="2"/>
  <c r="AY12" i="2"/>
  <c r="AL13" i="2"/>
  <c r="AZ13" i="2"/>
  <c r="AL12" i="2"/>
  <c r="AZ12" i="2"/>
  <c r="AL11" i="2"/>
  <c r="X11" i="2" l="1"/>
  <c r="W11" i="2"/>
  <c r="Y11" i="2"/>
  <c r="U11" i="2"/>
  <c r="T11" i="2"/>
  <c r="V11" i="2"/>
  <c r="U13" i="2"/>
  <c r="T13" i="2"/>
  <c r="V13" i="2"/>
  <c r="S13" i="2"/>
  <c r="R13" i="2"/>
  <c r="Q13" i="2"/>
  <c r="Y13" i="2"/>
  <c r="X13" i="2"/>
  <c r="W13" i="2"/>
  <c r="BA11" i="2"/>
  <c r="BB11" i="2" s="1"/>
  <c r="AC12" i="2"/>
  <c r="N12" i="2" s="1"/>
  <c r="AV12" i="2" s="1"/>
  <c r="AB13" i="2"/>
  <c r="M13" i="2" s="1"/>
  <c r="AA13" i="2"/>
  <c r="L13" i="2" s="1"/>
  <c r="AU13" i="2" s="1"/>
  <c r="AC11" i="2"/>
  <c r="N11" i="2" s="1"/>
  <c r="AV11" i="2" s="1"/>
  <c r="AA12" i="2"/>
  <c r="L12" i="2" s="1"/>
  <c r="AU12" i="2" s="1"/>
  <c r="BA13" i="2"/>
  <c r="BB13" i="2" s="1"/>
  <c r="AC13" i="2"/>
  <c r="N13" i="2" s="1"/>
  <c r="AV13" i="2" s="1"/>
  <c r="AB12" i="2"/>
  <c r="M12" i="2" s="1"/>
  <c r="AB11" i="2"/>
  <c r="M11" i="2" s="1"/>
  <c r="BA12" i="2"/>
  <c r="BB12" i="2" s="1"/>
  <c r="A19" i="6"/>
  <c r="A26" i="6" s="1"/>
  <c r="A33" i="6" s="1"/>
  <c r="A40" i="6" s="1"/>
  <c r="A47" i="6" s="1"/>
  <c r="A54" i="6" s="1"/>
  <c r="A61" i="6" s="1"/>
  <c r="A68" i="6" s="1"/>
  <c r="A75" i="6" s="1"/>
  <c r="A82" i="6" s="1"/>
  <c r="A89" i="6" s="1"/>
  <c r="A96" i="6" s="1"/>
  <c r="A103" i="6" s="1"/>
  <c r="A110" i="6" s="1"/>
  <c r="A117" i="6" s="1"/>
  <c r="A124" i="6" s="1"/>
  <c r="A131" i="6" s="1"/>
  <c r="A138" i="6" s="1"/>
  <c r="A12" i="6"/>
  <c r="M4" i="5"/>
  <c r="A1" i="5"/>
  <c r="O12" i="2" l="1"/>
  <c r="O13" i="2"/>
  <c r="AT12" i="2"/>
  <c r="AR12" i="2"/>
  <c r="AS12" i="2"/>
  <c r="AQ12" i="2"/>
  <c r="AR13" i="2"/>
  <c r="AT13" i="2"/>
  <c r="AT11" i="2"/>
  <c r="AR11" i="2"/>
  <c r="AQ13" i="2"/>
  <c r="AS13" i="2"/>
  <c r="AA1" i="2"/>
  <c r="S3" i="5"/>
  <c r="R3" i="5"/>
  <c r="Q3" i="5"/>
  <c r="P3" i="5"/>
  <c r="O3" i="5"/>
  <c r="N3" i="5"/>
  <c r="M3" i="5"/>
  <c r="L3" i="5"/>
  <c r="K3" i="5"/>
  <c r="S4" i="5"/>
  <c r="Q4" i="5"/>
  <c r="P4" i="5"/>
  <c r="N4" i="5"/>
  <c r="K4" i="5"/>
  <c r="J144" i="5" l="1"/>
  <c r="I144" i="5"/>
  <c r="H144" i="5"/>
  <c r="G144" i="5"/>
  <c r="F144" i="5"/>
  <c r="E144" i="5"/>
  <c r="J143" i="5"/>
  <c r="I143" i="5"/>
  <c r="H143" i="5"/>
  <c r="G143" i="5"/>
  <c r="F143" i="5"/>
  <c r="E143" i="5"/>
  <c r="J142" i="5"/>
  <c r="I142" i="5"/>
  <c r="H142" i="5"/>
  <c r="G142" i="5"/>
  <c r="F142" i="5"/>
  <c r="E142" i="5"/>
  <c r="J141" i="5"/>
  <c r="I141" i="5"/>
  <c r="H141" i="5"/>
  <c r="G141" i="5"/>
  <c r="F141" i="5"/>
  <c r="E141" i="5"/>
  <c r="J140" i="5"/>
  <c r="I140" i="5"/>
  <c r="H140" i="5"/>
  <c r="G140" i="5"/>
  <c r="F140" i="5"/>
  <c r="E140" i="5"/>
  <c r="J139" i="5"/>
  <c r="I139" i="5"/>
  <c r="H139" i="5"/>
  <c r="G139" i="5"/>
  <c r="F139" i="5"/>
  <c r="E139" i="5"/>
  <c r="J138" i="5"/>
  <c r="I138" i="5"/>
  <c r="H138" i="5"/>
  <c r="G138" i="5"/>
  <c r="F138" i="5"/>
  <c r="E138" i="5"/>
  <c r="J137" i="5"/>
  <c r="I137" i="5"/>
  <c r="H137" i="5"/>
  <c r="G137" i="5"/>
  <c r="F137" i="5"/>
  <c r="E137" i="5"/>
  <c r="J136" i="5"/>
  <c r="I136" i="5"/>
  <c r="H136" i="5"/>
  <c r="G136" i="5"/>
  <c r="F136" i="5"/>
  <c r="E136" i="5"/>
  <c r="J135" i="5"/>
  <c r="I135" i="5"/>
  <c r="H135" i="5"/>
  <c r="G135" i="5"/>
  <c r="F135" i="5"/>
  <c r="E135" i="5"/>
  <c r="J134" i="5"/>
  <c r="I134" i="5"/>
  <c r="H134" i="5"/>
  <c r="G134" i="5"/>
  <c r="F134" i="5"/>
  <c r="E134" i="5"/>
  <c r="J133" i="5"/>
  <c r="I133" i="5"/>
  <c r="H133" i="5"/>
  <c r="G133" i="5"/>
  <c r="F133" i="5"/>
  <c r="E133" i="5"/>
  <c r="J132" i="5"/>
  <c r="I132" i="5"/>
  <c r="H132" i="5"/>
  <c r="G132" i="5"/>
  <c r="F132" i="5"/>
  <c r="E132" i="5"/>
  <c r="J131" i="5"/>
  <c r="I131" i="5"/>
  <c r="H131" i="5"/>
  <c r="G131" i="5"/>
  <c r="F131" i="5"/>
  <c r="E131" i="5"/>
  <c r="J130" i="5"/>
  <c r="I130" i="5"/>
  <c r="H130" i="5"/>
  <c r="G130" i="5"/>
  <c r="F130" i="5"/>
  <c r="E130" i="5"/>
  <c r="J129" i="5"/>
  <c r="I129" i="5"/>
  <c r="H129" i="5"/>
  <c r="G129" i="5"/>
  <c r="F129" i="5"/>
  <c r="E129" i="5"/>
  <c r="J128" i="5"/>
  <c r="I128" i="5"/>
  <c r="H128" i="5"/>
  <c r="G128" i="5"/>
  <c r="F128" i="5"/>
  <c r="E128" i="5"/>
  <c r="J127" i="5"/>
  <c r="I127" i="5"/>
  <c r="H127" i="5"/>
  <c r="G127" i="5"/>
  <c r="F127" i="5"/>
  <c r="E127" i="5"/>
  <c r="J126" i="5"/>
  <c r="I126" i="5"/>
  <c r="H126" i="5"/>
  <c r="G126" i="5"/>
  <c r="F126" i="5"/>
  <c r="E126" i="5"/>
  <c r="J125" i="5"/>
  <c r="I125" i="5"/>
  <c r="H125" i="5"/>
  <c r="G125" i="5"/>
  <c r="F125" i="5"/>
  <c r="E125" i="5"/>
  <c r="J124" i="5"/>
  <c r="I124" i="5"/>
  <c r="H124" i="5"/>
  <c r="G124" i="5"/>
  <c r="F124" i="5"/>
  <c r="E124" i="5"/>
  <c r="J123" i="5"/>
  <c r="I123" i="5"/>
  <c r="H123" i="5"/>
  <c r="G123" i="5"/>
  <c r="F123" i="5"/>
  <c r="E123" i="5"/>
  <c r="J122" i="5"/>
  <c r="I122" i="5"/>
  <c r="H122" i="5"/>
  <c r="G122" i="5"/>
  <c r="F122" i="5"/>
  <c r="E122" i="5"/>
  <c r="J121" i="5"/>
  <c r="I121" i="5"/>
  <c r="H121" i="5"/>
  <c r="G121" i="5"/>
  <c r="F121" i="5"/>
  <c r="E121" i="5"/>
  <c r="J120" i="5"/>
  <c r="I120" i="5"/>
  <c r="H120" i="5"/>
  <c r="G120" i="5"/>
  <c r="F120" i="5"/>
  <c r="E120" i="5"/>
  <c r="J119" i="5"/>
  <c r="I119" i="5"/>
  <c r="H119" i="5"/>
  <c r="G119" i="5"/>
  <c r="F119" i="5"/>
  <c r="E119" i="5"/>
  <c r="J118" i="5"/>
  <c r="I118" i="5"/>
  <c r="H118" i="5"/>
  <c r="G118" i="5"/>
  <c r="F118" i="5"/>
  <c r="E118" i="5"/>
  <c r="J117" i="5"/>
  <c r="I117" i="5"/>
  <c r="H117" i="5"/>
  <c r="G117" i="5"/>
  <c r="F117" i="5"/>
  <c r="E117" i="5"/>
  <c r="J116" i="5"/>
  <c r="I116" i="5"/>
  <c r="H116" i="5"/>
  <c r="G116" i="5"/>
  <c r="F116" i="5"/>
  <c r="E116" i="5"/>
  <c r="J115" i="5"/>
  <c r="I115" i="5"/>
  <c r="H115" i="5"/>
  <c r="G115" i="5"/>
  <c r="F115" i="5"/>
  <c r="E115" i="5"/>
  <c r="J114" i="5"/>
  <c r="I114" i="5"/>
  <c r="H114" i="5"/>
  <c r="G114" i="5"/>
  <c r="F114" i="5"/>
  <c r="E114" i="5"/>
  <c r="J113" i="5"/>
  <c r="I113" i="5"/>
  <c r="H113" i="5"/>
  <c r="G113" i="5"/>
  <c r="F113" i="5"/>
  <c r="E113" i="5"/>
  <c r="J112" i="5"/>
  <c r="I112" i="5"/>
  <c r="H112" i="5"/>
  <c r="G112" i="5"/>
  <c r="F112" i="5"/>
  <c r="E112" i="5"/>
  <c r="J111" i="5"/>
  <c r="I111" i="5"/>
  <c r="H111" i="5"/>
  <c r="G111" i="5"/>
  <c r="F111" i="5"/>
  <c r="E111" i="5"/>
  <c r="J110" i="5"/>
  <c r="I110" i="5"/>
  <c r="H110" i="5"/>
  <c r="G110" i="5"/>
  <c r="F110" i="5"/>
  <c r="E110" i="5"/>
  <c r="J109" i="5"/>
  <c r="I109" i="5"/>
  <c r="H109" i="5"/>
  <c r="G109" i="5"/>
  <c r="F109" i="5"/>
  <c r="E109" i="5"/>
  <c r="J108" i="5"/>
  <c r="I108" i="5"/>
  <c r="H108" i="5"/>
  <c r="G108" i="5"/>
  <c r="F108" i="5"/>
  <c r="E108" i="5"/>
  <c r="J107" i="5"/>
  <c r="I107" i="5"/>
  <c r="H107" i="5"/>
  <c r="G107" i="5"/>
  <c r="F107" i="5"/>
  <c r="E107" i="5"/>
  <c r="J106" i="5"/>
  <c r="I106" i="5"/>
  <c r="H106" i="5"/>
  <c r="G106" i="5"/>
  <c r="F106" i="5"/>
  <c r="E106" i="5"/>
  <c r="J105" i="5"/>
  <c r="I105" i="5"/>
  <c r="H105" i="5"/>
  <c r="G105" i="5"/>
  <c r="F105" i="5"/>
  <c r="E105" i="5"/>
  <c r="J104" i="5"/>
  <c r="I104" i="5"/>
  <c r="H104" i="5"/>
  <c r="G104" i="5"/>
  <c r="F104" i="5"/>
  <c r="E104" i="5"/>
  <c r="J103" i="5"/>
  <c r="I103" i="5"/>
  <c r="H103" i="5"/>
  <c r="G103" i="5"/>
  <c r="F103" i="5"/>
  <c r="E103" i="5"/>
  <c r="J102" i="5"/>
  <c r="I102" i="5"/>
  <c r="H102" i="5"/>
  <c r="G102" i="5"/>
  <c r="F102" i="5"/>
  <c r="E102" i="5"/>
  <c r="J101" i="5"/>
  <c r="I101" i="5"/>
  <c r="H101" i="5"/>
  <c r="G101" i="5"/>
  <c r="F101" i="5"/>
  <c r="E101" i="5"/>
  <c r="J100" i="5"/>
  <c r="I100" i="5"/>
  <c r="H100" i="5"/>
  <c r="G100" i="5"/>
  <c r="F100" i="5"/>
  <c r="E100" i="5"/>
  <c r="J99" i="5"/>
  <c r="I99" i="5"/>
  <c r="H99" i="5"/>
  <c r="G99" i="5"/>
  <c r="F99" i="5"/>
  <c r="E99" i="5"/>
  <c r="J98" i="5"/>
  <c r="I98" i="5"/>
  <c r="H98" i="5"/>
  <c r="G98" i="5"/>
  <c r="F98" i="5"/>
  <c r="E98" i="5"/>
  <c r="J97" i="5"/>
  <c r="I97" i="5"/>
  <c r="H97" i="5"/>
  <c r="G97" i="5"/>
  <c r="F97" i="5"/>
  <c r="E97" i="5"/>
  <c r="J96" i="5"/>
  <c r="I96" i="5"/>
  <c r="H96" i="5"/>
  <c r="G96" i="5"/>
  <c r="F96" i="5"/>
  <c r="E96" i="5"/>
  <c r="J95" i="5"/>
  <c r="I95" i="5"/>
  <c r="H95" i="5"/>
  <c r="G95" i="5"/>
  <c r="F95" i="5"/>
  <c r="E95" i="5"/>
  <c r="J94" i="5"/>
  <c r="I94" i="5"/>
  <c r="H94" i="5"/>
  <c r="G94" i="5"/>
  <c r="F94" i="5"/>
  <c r="E94" i="5"/>
  <c r="J93" i="5"/>
  <c r="I93" i="5"/>
  <c r="H93" i="5"/>
  <c r="G93" i="5"/>
  <c r="F93" i="5"/>
  <c r="E93" i="5"/>
  <c r="J92" i="5"/>
  <c r="I92" i="5"/>
  <c r="H92" i="5"/>
  <c r="G92" i="5"/>
  <c r="F92" i="5"/>
  <c r="E92" i="5"/>
  <c r="J91" i="5"/>
  <c r="I91" i="5"/>
  <c r="H91" i="5"/>
  <c r="G91" i="5"/>
  <c r="F91" i="5"/>
  <c r="E91" i="5"/>
  <c r="J90" i="5"/>
  <c r="I90" i="5"/>
  <c r="H90" i="5"/>
  <c r="G90" i="5"/>
  <c r="F90" i="5"/>
  <c r="E90" i="5"/>
  <c r="J89" i="5"/>
  <c r="I89" i="5"/>
  <c r="H89" i="5"/>
  <c r="G89" i="5"/>
  <c r="F89" i="5"/>
  <c r="E89" i="5"/>
  <c r="J88" i="5"/>
  <c r="I88" i="5"/>
  <c r="H88" i="5"/>
  <c r="G88" i="5"/>
  <c r="F88" i="5"/>
  <c r="E88" i="5"/>
  <c r="J87" i="5"/>
  <c r="I87" i="5"/>
  <c r="H87" i="5"/>
  <c r="G87" i="5"/>
  <c r="F87" i="5"/>
  <c r="E87" i="5"/>
  <c r="J86" i="5"/>
  <c r="I86" i="5"/>
  <c r="H86" i="5"/>
  <c r="G86" i="5"/>
  <c r="F86" i="5"/>
  <c r="E86" i="5"/>
  <c r="J85" i="5"/>
  <c r="I85" i="5"/>
  <c r="H85" i="5"/>
  <c r="G85" i="5"/>
  <c r="F85" i="5"/>
  <c r="E85" i="5"/>
  <c r="J84" i="5"/>
  <c r="I84" i="5"/>
  <c r="H84" i="5"/>
  <c r="G84" i="5"/>
  <c r="F84" i="5"/>
  <c r="E84" i="5"/>
  <c r="J83" i="5"/>
  <c r="I83" i="5"/>
  <c r="H83" i="5"/>
  <c r="G83" i="5"/>
  <c r="F83" i="5"/>
  <c r="E83" i="5"/>
  <c r="J82" i="5"/>
  <c r="I82" i="5"/>
  <c r="H82" i="5"/>
  <c r="G82" i="5"/>
  <c r="F82" i="5"/>
  <c r="E82" i="5"/>
  <c r="J81" i="5"/>
  <c r="I81" i="5"/>
  <c r="H81" i="5"/>
  <c r="G81" i="5"/>
  <c r="F81" i="5"/>
  <c r="E81" i="5"/>
  <c r="J80" i="5"/>
  <c r="I80" i="5"/>
  <c r="H80" i="5"/>
  <c r="G80" i="5"/>
  <c r="F80" i="5"/>
  <c r="E80" i="5"/>
  <c r="J79" i="5"/>
  <c r="I79" i="5"/>
  <c r="H79" i="5"/>
  <c r="G79" i="5"/>
  <c r="F79" i="5"/>
  <c r="E79" i="5"/>
  <c r="J78" i="5"/>
  <c r="I78" i="5"/>
  <c r="H78" i="5"/>
  <c r="G78" i="5"/>
  <c r="F78" i="5"/>
  <c r="E78" i="5"/>
  <c r="J77" i="5"/>
  <c r="I77" i="5"/>
  <c r="H77" i="5"/>
  <c r="G77" i="5"/>
  <c r="F77" i="5"/>
  <c r="E77" i="5"/>
  <c r="J76" i="5"/>
  <c r="I76" i="5"/>
  <c r="H76" i="5"/>
  <c r="G76" i="5"/>
  <c r="F76" i="5"/>
  <c r="E76" i="5"/>
  <c r="J75" i="5"/>
  <c r="I75" i="5"/>
  <c r="H75" i="5"/>
  <c r="G75" i="5"/>
  <c r="F75" i="5"/>
  <c r="E75" i="5"/>
  <c r="J74" i="5"/>
  <c r="I74" i="5"/>
  <c r="H74" i="5"/>
  <c r="G74" i="5"/>
  <c r="F74" i="5"/>
  <c r="E74" i="5"/>
  <c r="J73" i="5"/>
  <c r="I73" i="5"/>
  <c r="H73" i="5"/>
  <c r="G73" i="5"/>
  <c r="F73" i="5"/>
  <c r="E73" i="5"/>
  <c r="J72" i="5"/>
  <c r="I72" i="5"/>
  <c r="H72" i="5"/>
  <c r="G72" i="5"/>
  <c r="F72" i="5"/>
  <c r="E72" i="5"/>
  <c r="J71" i="5"/>
  <c r="I71" i="5"/>
  <c r="H71" i="5"/>
  <c r="G71" i="5"/>
  <c r="F71" i="5"/>
  <c r="E71" i="5"/>
  <c r="J70" i="5"/>
  <c r="I70" i="5"/>
  <c r="H70" i="5"/>
  <c r="G70" i="5"/>
  <c r="F70" i="5"/>
  <c r="E70" i="5"/>
  <c r="J69" i="5"/>
  <c r="I69" i="5"/>
  <c r="H69" i="5"/>
  <c r="G69" i="5"/>
  <c r="F69" i="5"/>
  <c r="E69" i="5"/>
  <c r="J68" i="5"/>
  <c r="I68" i="5"/>
  <c r="H68" i="5"/>
  <c r="G68" i="5"/>
  <c r="F68" i="5"/>
  <c r="E68" i="5"/>
  <c r="J67" i="5"/>
  <c r="I67" i="5"/>
  <c r="H67" i="5"/>
  <c r="G67" i="5"/>
  <c r="F67" i="5"/>
  <c r="E67" i="5"/>
  <c r="J66" i="5"/>
  <c r="I66" i="5"/>
  <c r="H66" i="5"/>
  <c r="G66" i="5"/>
  <c r="F66" i="5"/>
  <c r="E66" i="5"/>
  <c r="J65" i="5"/>
  <c r="I65" i="5"/>
  <c r="H65" i="5"/>
  <c r="G65" i="5"/>
  <c r="F65" i="5"/>
  <c r="E65" i="5"/>
  <c r="J64" i="5"/>
  <c r="I64" i="5"/>
  <c r="H64" i="5"/>
  <c r="G64" i="5"/>
  <c r="F64" i="5"/>
  <c r="E64" i="5"/>
  <c r="J63" i="5"/>
  <c r="I63" i="5"/>
  <c r="H63" i="5"/>
  <c r="G63" i="5"/>
  <c r="F63" i="5"/>
  <c r="E63" i="5"/>
  <c r="J62" i="5"/>
  <c r="I62" i="5"/>
  <c r="H62" i="5"/>
  <c r="G62" i="5"/>
  <c r="F62" i="5"/>
  <c r="E62" i="5"/>
  <c r="J61" i="5"/>
  <c r="I61" i="5"/>
  <c r="H61" i="5"/>
  <c r="G61" i="5"/>
  <c r="F61" i="5"/>
  <c r="E61" i="5"/>
  <c r="J60" i="5"/>
  <c r="I60" i="5"/>
  <c r="H60" i="5"/>
  <c r="G60" i="5"/>
  <c r="F60" i="5"/>
  <c r="E60" i="5"/>
  <c r="J59" i="5"/>
  <c r="I59" i="5"/>
  <c r="H59" i="5"/>
  <c r="G59" i="5"/>
  <c r="F59" i="5"/>
  <c r="E59" i="5"/>
  <c r="J58" i="5"/>
  <c r="I58" i="5"/>
  <c r="H58" i="5"/>
  <c r="G58" i="5"/>
  <c r="F58" i="5"/>
  <c r="E58" i="5"/>
  <c r="J57" i="5"/>
  <c r="I57" i="5"/>
  <c r="H57" i="5"/>
  <c r="G57" i="5"/>
  <c r="F57" i="5"/>
  <c r="E57" i="5"/>
  <c r="J56" i="5"/>
  <c r="I56" i="5"/>
  <c r="H56" i="5"/>
  <c r="G56" i="5"/>
  <c r="F56" i="5"/>
  <c r="E56" i="5"/>
  <c r="J55" i="5"/>
  <c r="I55" i="5"/>
  <c r="H55" i="5"/>
  <c r="G55" i="5"/>
  <c r="F55" i="5"/>
  <c r="E55" i="5"/>
  <c r="J54" i="5"/>
  <c r="I54" i="5"/>
  <c r="H54" i="5"/>
  <c r="G54" i="5"/>
  <c r="F54" i="5"/>
  <c r="E54" i="5"/>
  <c r="J53" i="5"/>
  <c r="I53" i="5"/>
  <c r="H53" i="5"/>
  <c r="G53" i="5"/>
  <c r="F53" i="5"/>
  <c r="E53" i="5"/>
  <c r="J52" i="5"/>
  <c r="I52" i="5"/>
  <c r="H52" i="5"/>
  <c r="G52" i="5"/>
  <c r="F52" i="5"/>
  <c r="E52" i="5"/>
  <c r="J51" i="5"/>
  <c r="I51" i="5"/>
  <c r="H51" i="5"/>
  <c r="G51" i="5"/>
  <c r="F51" i="5"/>
  <c r="E51" i="5"/>
  <c r="J50" i="5"/>
  <c r="I50" i="5"/>
  <c r="H50" i="5"/>
  <c r="G50" i="5"/>
  <c r="F50" i="5"/>
  <c r="E50" i="5"/>
  <c r="J49" i="5"/>
  <c r="I49" i="5"/>
  <c r="H49" i="5"/>
  <c r="G49" i="5"/>
  <c r="F49" i="5"/>
  <c r="E49" i="5"/>
  <c r="J48" i="5"/>
  <c r="I48" i="5"/>
  <c r="H48" i="5"/>
  <c r="G48" i="5"/>
  <c r="F48" i="5"/>
  <c r="E48" i="5"/>
  <c r="J47" i="5"/>
  <c r="I47" i="5"/>
  <c r="H47" i="5"/>
  <c r="G47" i="5"/>
  <c r="F47" i="5"/>
  <c r="E47" i="5"/>
  <c r="J46" i="5"/>
  <c r="I46" i="5"/>
  <c r="H46" i="5"/>
  <c r="G46" i="5"/>
  <c r="F46" i="5"/>
  <c r="E46" i="5"/>
  <c r="J45" i="5"/>
  <c r="I45" i="5"/>
  <c r="H45" i="5"/>
  <c r="G45" i="5"/>
  <c r="F45" i="5"/>
  <c r="E45" i="5"/>
  <c r="J44" i="5"/>
  <c r="I44" i="5"/>
  <c r="H44" i="5"/>
  <c r="G44" i="5"/>
  <c r="F44" i="5"/>
  <c r="E44" i="5"/>
  <c r="J43" i="5"/>
  <c r="I43" i="5"/>
  <c r="H43" i="5"/>
  <c r="G43" i="5"/>
  <c r="F43" i="5"/>
  <c r="E43" i="5"/>
  <c r="J42" i="5"/>
  <c r="I42" i="5"/>
  <c r="H42" i="5"/>
  <c r="G42" i="5"/>
  <c r="F42" i="5"/>
  <c r="E42" i="5"/>
  <c r="J41" i="5"/>
  <c r="I41" i="5"/>
  <c r="H41" i="5"/>
  <c r="G41" i="5"/>
  <c r="F41" i="5"/>
  <c r="E41" i="5"/>
  <c r="J40" i="5"/>
  <c r="I40" i="5"/>
  <c r="H40" i="5"/>
  <c r="G40" i="5"/>
  <c r="F40" i="5"/>
  <c r="E40" i="5"/>
  <c r="J39" i="5"/>
  <c r="I39" i="5"/>
  <c r="H39" i="5"/>
  <c r="G39" i="5"/>
  <c r="F39" i="5"/>
  <c r="E39" i="5"/>
  <c r="J38" i="5"/>
  <c r="I38" i="5"/>
  <c r="H38" i="5"/>
  <c r="G38" i="5"/>
  <c r="F38" i="5"/>
  <c r="E38" i="5"/>
  <c r="J37" i="5"/>
  <c r="I37" i="5"/>
  <c r="H37" i="5"/>
  <c r="G37" i="5"/>
  <c r="F37" i="5"/>
  <c r="E37" i="5"/>
  <c r="J36" i="5"/>
  <c r="I36" i="5"/>
  <c r="H36" i="5"/>
  <c r="G36" i="5"/>
  <c r="F36" i="5"/>
  <c r="E36" i="5"/>
  <c r="J35" i="5"/>
  <c r="I35" i="5"/>
  <c r="H35" i="5"/>
  <c r="G35" i="5"/>
  <c r="F35" i="5"/>
  <c r="E35" i="5"/>
  <c r="J34" i="5"/>
  <c r="I34" i="5"/>
  <c r="H34" i="5"/>
  <c r="G34" i="5"/>
  <c r="F34" i="5"/>
  <c r="E34" i="5"/>
  <c r="J33" i="5"/>
  <c r="I33" i="5"/>
  <c r="H33" i="5"/>
  <c r="G33" i="5"/>
  <c r="F33" i="5"/>
  <c r="E33" i="5"/>
  <c r="J32" i="5"/>
  <c r="I32" i="5"/>
  <c r="H32" i="5"/>
  <c r="G32" i="5"/>
  <c r="F32" i="5"/>
  <c r="E32" i="5"/>
  <c r="J31" i="5"/>
  <c r="I31" i="5"/>
  <c r="H31" i="5"/>
  <c r="G31" i="5"/>
  <c r="F31" i="5"/>
  <c r="E31" i="5"/>
  <c r="J30" i="5"/>
  <c r="I30" i="5"/>
  <c r="H30" i="5"/>
  <c r="G30" i="5"/>
  <c r="F30" i="5"/>
  <c r="E30" i="5"/>
  <c r="J29" i="5"/>
  <c r="I29" i="5"/>
  <c r="H29" i="5"/>
  <c r="G29" i="5"/>
  <c r="F29" i="5"/>
  <c r="E29" i="5"/>
  <c r="J28" i="5"/>
  <c r="I28" i="5"/>
  <c r="H28" i="5"/>
  <c r="G28" i="5"/>
  <c r="F28" i="5"/>
  <c r="E28" i="5"/>
  <c r="J27" i="5"/>
  <c r="I27" i="5"/>
  <c r="H27" i="5"/>
  <c r="G27" i="5"/>
  <c r="F27" i="5"/>
  <c r="E27" i="5"/>
  <c r="J26" i="5"/>
  <c r="I26" i="5"/>
  <c r="H26" i="5"/>
  <c r="G26" i="5"/>
  <c r="F26" i="5"/>
  <c r="E26" i="5"/>
  <c r="J25" i="5"/>
  <c r="I25" i="5"/>
  <c r="H25" i="5"/>
  <c r="G25" i="5"/>
  <c r="F25" i="5"/>
  <c r="E25" i="5"/>
  <c r="J24" i="5"/>
  <c r="I24" i="5"/>
  <c r="H24" i="5"/>
  <c r="G24" i="5"/>
  <c r="F24" i="5"/>
  <c r="E24" i="5"/>
  <c r="J23" i="5"/>
  <c r="I23" i="5"/>
  <c r="H23" i="5"/>
  <c r="G23" i="5"/>
  <c r="F23" i="5"/>
  <c r="E23" i="5"/>
  <c r="J22" i="5"/>
  <c r="I22" i="5"/>
  <c r="H22" i="5"/>
  <c r="G22" i="5"/>
  <c r="F22" i="5"/>
  <c r="E22" i="5"/>
  <c r="J21" i="5"/>
  <c r="I21" i="5"/>
  <c r="H21" i="5"/>
  <c r="G21" i="5"/>
  <c r="F21" i="5"/>
  <c r="E21" i="5"/>
  <c r="J20" i="5"/>
  <c r="I20" i="5"/>
  <c r="H20" i="5"/>
  <c r="G20" i="5"/>
  <c r="F20" i="5"/>
  <c r="E20" i="5"/>
  <c r="J19" i="5"/>
  <c r="I19" i="5"/>
  <c r="H19" i="5"/>
  <c r="G19" i="5"/>
  <c r="F19" i="5"/>
  <c r="E19" i="5"/>
  <c r="J18" i="5"/>
  <c r="I18" i="5"/>
  <c r="H18" i="5"/>
  <c r="G18" i="5"/>
  <c r="F18" i="5"/>
  <c r="E18" i="5"/>
  <c r="J17" i="5"/>
  <c r="I17" i="5"/>
  <c r="H17" i="5"/>
  <c r="G17" i="5"/>
  <c r="F17" i="5"/>
  <c r="E17" i="5"/>
  <c r="J16" i="5"/>
  <c r="I16" i="5"/>
  <c r="H16" i="5"/>
  <c r="G16" i="5"/>
  <c r="F16" i="5"/>
  <c r="E16" i="5"/>
  <c r="J15" i="5"/>
  <c r="I15" i="5"/>
  <c r="H15" i="5"/>
  <c r="G15" i="5"/>
  <c r="F15" i="5"/>
  <c r="E15" i="5"/>
  <c r="J14" i="5"/>
  <c r="I14" i="5"/>
  <c r="H14" i="5"/>
  <c r="G14" i="5"/>
  <c r="F14" i="5"/>
  <c r="E14" i="5"/>
  <c r="J13" i="5"/>
  <c r="I13" i="5"/>
  <c r="H13" i="5"/>
  <c r="G13" i="5"/>
  <c r="F13" i="5"/>
  <c r="E13" i="5"/>
  <c r="J12" i="5"/>
  <c r="I12" i="5"/>
  <c r="H12" i="5"/>
  <c r="G12" i="5"/>
  <c r="F12" i="5"/>
  <c r="E12" i="5"/>
  <c r="J11" i="5"/>
  <c r="I11" i="5"/>
  <c r="H11" i="5"/>
  <c r="G11" i="5"/>
  <c r="F11" i="5"/>
  <c r="E11" i="5"/>
  <c r="J10" i="5"/>
  <c r="I10" i="5"/>
  <c r="H10" i="5"/>
  <c r="G10" i="5"/>
  <c r="F10" i="5"/>
  <c r="E10" i="5"/>
  <c r="J9" i="5"/>
  <c r="I9" i="5"/>
  <c r="H9" i="5"/>
  <c r="G9" i="5"/>
  <c r="F9" i="5"/>
  <c r="E9" i="5"/>
  <c r="J8" i="5"/>
  <c r="I8" i="5"/>
  <c r="H8" i="5"/>
  <c r="G8" i="5"/>
  <c r="F8" i="5"/>
  <c r="E8" i="5"/>
  <c r="J7" i="5"/>
  <c r="I7" i="5"/>
  <c r="H7" i="5"/>
  <c r="G7" i="5"/>
  <c r="F7" i="5"/>
  <c r="E7" i="5"/>
  <c r="J6" i="5"/>
  <c r="I6" i="5"/>
  <c r="H6" i="5"/>
  <c r="G6" i="5"/>
  <c r="F6" i="5"/>
  <c r="E6" i="5"/>
  <c r="J5" i="5"/>
  <c r="I5" i="5"/>
  <c r="H5" i="5"/>
  <c r="G5" i="5"/>
  <c r="F5" i="5"/>
  <c r="E5" i="5"/>
  <c r="S144" i="5"/>
  <c r="AD5" i="2"/>
  <c r="AW5" i="2" s="1"/>
  <c r="AD6" i="2"/>
  <c r="AD7" i="2"/>
  <c r="AD8" i="2"/>
  <c r="AD9" i="2"/>
  <c r="AD10" i="2"/>
  <c r="AD4" i="2"/>
  <c r="AG6" i="2" l="1"/>
  <c r="AH6" i="2"/>
  <c r="AF6" i="2"/>
  <c r="AG7" i="2"/>
  <c r="AH7" i="2"/>
  <c r="AF7" i="2"/>
  <c r="AF8" i="2"/>
  <c r="AG8" i="2"/>
  <c r="AH8" i="2"/>
  <c r="AH10" i="2"/>
  <c r="AG10" i="2"/>
  <c r="AF10" i="2"/>
  <c r="AG5" i="2"/>
  <c r="AH5" i="2"/>
  <c r="AF5" i="2"/>
  <c r="AF9" i="2"/>
  <c r="AH9" i="2"/>
  <c r="AG9" i="2"/>
  <c r="AZ6" i="2"/>
  <c r="AY6" i="2"/>
  <c r="AX6" i="2"/>
  <c r="AW6" i="2"/>
  <c r="AZ8" i="2"/>
  <c r="AY8" i="2"/>
  <c r="AX8" i="2"/>
  <c r="AW8" i="2"/>
  <c r="AZ10" i="2"/>
  <c r="AY10" i="2"/>
  <c r="AX10" i="2"/>
  <c r="AW10" i="2"/>
  <c r="AZ9" i="2"/>
  <c r="AY9" i="2"/>
  <c r="AX9" i="2"/>
  <c r="AW9" i="2"/>
  <c r="AZ5" i="2"/>
  <c r="AY5" i="2"/>
  <c r="AX5" i="2"/>
  <c r="AZ7" i="2"/>
  <c r="AY7" i="2"/>
  <c r="AX7" i="2"/>
  <c r="AW7" i="2"/>
  <c r="AY4" i="2"/>
  <c r="AZ4" i="2"/>
  <c r="O6" i="5"/>
  <c r="N6" i="5"/>
  <c r="P6" i="5"/>
  <c r="O18" i="5"/>
  <c r="N18" i="5"/>
  <c r="P18" i="5"/>
  <c r="O30" i="5"/>
  <c r="N30" i="5"/>
  <c r="P30" i="5"/>
  <c r="O46" i="5"/>
  <c r="N46" i="5"/>
  <c r="P46" i="5"/>
  <c r="O62" i="5"/>
  <c r="P62" i="5"/>
  <c r="N62" i="5"/>
  <c r="O78" i="5"/>
  <c r="N78" i="5"/>
  <c r="P78" i="5"/>
  <c r="O90" i="5"/>
  <c r="N90" i="5"/>
  <c r="P90" i="5"/>
  <c r="O98" i="5"/>
  <c r="N98" i="5"/>
  <c r="P98" i="5"/>
  <c r="O102" i="5"/>
  <c r="N102" i="5"/>
  <c r="P102" i="5"/>
  <c r="O106" i="5"/>
  <c r="N106" i="5"/>
  <c r="P106" i="5"/>
  <c r="O110" i="5"/>
  <c r="N110" i="5"/>
  <c r="P110" i="5"/>
  <c r="O114" i="5"/>
  <c r="P114" i="5"/>
  <c r="N114" i="5"/>
  <c r="O118" i="5"/>
  <c r="P118" i="5"/>
  <c r="N118" i="5"/>
  <c r="O122" i="5"/>
  <c r="N122" i="5"/>
  <c r="P122" i="5"/>
  <c r="O126" i="5"/>
  <c r="P126" i="5"/>
  <c r="N126" i="5"/>
  <c r="O130" i="5"/>
  <c r="N130" i="5"/>
  <c r="P130" i="5"/>
  <c r="O134" i="5"/>
  <c r="P134" i="5"/>
  <c r="N134" i="5"/>
  <c r="O138" i="5"/>
  <c r="N138" i="5"/>
  <c r="P138" i="5"/>
  <c r="R139" i="5"/>
  <c r="O142" i="5"/>
  <c r="N142" i="5"/>
  <c r="P142" i="5"/>
  <c r="R27" i="5"/>
  <c r="R35" i="5"/>
  <c r="R59" i="5"/>
  <c r="R67" i="5"/>
  <c r="R91" i="5"/>
  <c r="R99" i="5"/>
  <c r="R123" i="5"/>
  <c r="R131" i="5"/>
  <c r="O14" i="5"/>
  <c r="N14" i="5"/>
  <c r="P14" i="5"/>
  <c r="O34" i="5"/>
  <c r="N34" i="5"/>
  <c r="P34" i="5"/>
  <c r="O82" i="5"/>
  <c r="N82" i="5"/>
  <c r="P82" i="5"/>
  <c r="O5" i="5"/>
  <c r="O9" i="5"/>
  <c r="N9" i="5"/>
  <c r="P9" i="5"/>
  <c r="O13" i="5"/>
  <c r="P13" i="5"/>
  <c r="N13" i="5"/>
  <c r="O17" i="5"/>
  <c r="N17" i="5"/>
  <c r="P17" i="5"/>
  <c r="O21" i="5"/>
  <c r="P21" i="5"/>
  <c r="N21" i="5"/>
  <c r="O25" i="5"/>
  <c r="P25" i="5"/>
  <c r="N25" i="5"/>
  <c r="O29" i="5"/>
  <c r="P29" i="5"/>
  <c r="N29" i="5"/>
  <c r="O33" i="5"/>
  <c r="N33" i="5"/>
  <c r="P33" i="5"/>
  <c r="O37" i="5"/>
  <c r="P37" i="5"/>
  <c r="N37" i="5"/>
  <c r="O41" i="5"/>
  <c r="P41" i="5"/>
  <c r="N41" i="5"/>
  <c r="O45" i="5"/>
  <c r="P45" i="5"/>
  <c r="N45" i="5"/>
  <c r="O85" i="5"/>
  <c r="N85" i="5"/>
  <c r="P85" i="5"/>
  <c r="O89" i="5"/>
  <c r="N89" i="5"/>
  <c r="P89" i="5"/>
  <c r="O93" i="5"/>
  <c r="N93" i="5"/>
  <c r="P93" i="5"/>
  <c r="O97" i="5"/>
  <c r="N97" i="5"/>
  <c r="P97" i="5"/>
  <c r="O101" i="5"/>
  <c r="N101" i="5"/>
  <c r="P101" i="5"/>
  <c r="O105" i="5"/>
  <c r="N105" i="5"/>
  <c r="P105" i="5"/>
  <c r="O109" i="5"/>
  <c r="N109" i="5"/>
  <c r="P109" i="5"/>
  <c r="O113" i="5"/>
  <c r="N113" i="5"/>
  <c r="P113" i="5"/>
  <c r="O117" i="5"/>
  <c r="N117" i="5"/>
  <c r="P117" i="5"/>
  <c r="O121" i="5"/>
  <c r="N121" i="5"/>
  <c r="P121" i="5"/>
  <c r="O125" i="5"/>
  <c r="N125" i="5"/>
  <c r="P125" i="5"/>
  <c r="O129" i="5"/>
  <c r="N129" i="5"/>
  <c r="P129" i="5"/>
  <c r="O133" i="5"/>
  <c r="P133" i="5"/>
  <c r="N133" i="5"/>
  <c r="O137" i="5"/>
  <c r="P137" i="5"/>
  <c r="N137" i="5"/>
  <c r="R14" i="5"/>
  <c r="R46" i="5"/>
  <c r="O56" i="5"/>
  <c r="N56" i="5"/>
  <c r="P56" i="5"/>
  <c r="O60" i="5"/>
  <c r="N60" i="5"/>
  <c r="P60" i="5"/>
  <c r="O64" i="5"/>
  <c r="P64" i="5"/>
  <c r="N64" i="5"/>
  <c r="O68" i="5"/>
  <c r="N68" i="5"/>
  <c r="P68" i="5"/>
  <c r="O72" i="5"/>
  <c r="N72" i="5"/>
  <c r="P72" i="5"/>
  <c r="O76" i="5"/>
  <c r="N76" i="5"/>
  <c r="P76" i="5"/>
  <c r="O80" i="5"/>
  <c r="P80" i="5"/>
  <c r="N80" i="5"/>
  <c r="O84" i="5"/>
  <c r="P84" i="5"/>
  <c r="N84" i="5"/>
  <c r="O88" i="5"/>
  <c r="N88" i="5"/>
  <c r="P88" i="5"/>
  <c r="O92" i="5"/>
  <c r="N92" i="5"/>
  <c r="P92" i="5"/>
  <c r="O96" i="5"/>
  <c r="N96" i="5"/>
  <c r="P96" i="5"/>
  <c r="O100" i="5"/>
  <c r="P100" i="5"/>
  <c r="N100" i="5"/>
  <c r="O104" i="5"/>
  <c r="N104" i="5"/>
  <c r="P104" i="5"/>
  <c r="O108" i="5"/>
  <c r="N108" i="5"/>
  <c r="P108" i="5"/>
  <c r="O112" i="5"/>
  <c r="N112" i="5"/>
  <c r="P112" i="5"/>
  <c r="O116" i="5"/>
  <c r="P116" i="5"/>
  <c r="N116" i="5"/>
  <c r="R126" i="5"/>
  <c r="O132" i="5"/>
  <c r="N132" i="5"/>
  <c r="P132" i="5"/>
  <c r="O136" i="5"/>
  <c r="N136" i="5"/>
  <c r="P136" i="5"/>
  <c r="O140" i="5"/>
  <c r="N140" i="5"/>
  <c r="P140" i="5"/>
  <c r="O10" i="5"/>
  <c r="N10" i="5"/>
  <c r="P10" i="5"/>
  <c r="O22" i="5"/>
  <c r="P22" i="5"/>
  <c r="N22" i="5"/>
  <c r="O38" i="5"/>
  <c r="P38" i="5"/>
  <c r="N38" i="5"/>
  <c r="O42" i="5"/>
  <c r="P42" i="5"/>
  <c r="N42" i="5"/>
  <c r="O54" i="5"/>
  <c r="P54" i="5"/>
  <c r="N54" i="5"/>
  <c r="O66" i="5"/>
  <c r="N66" i="5"/>
  <c r="P66" i="5"/>
  <c r="O70" i="5"/>
  <c r="P70" i="5"/>
  <c r="N70" i="5"/>
  <c r="O74" i="5"/>
  <c r="N74" i="5"/>
  <c r="P74" i="5"/>
  <c r="O86" i="5"/>
  <c r="P86" i="5"/>
  <c r="N86" i="5"/>
  <c r="O94" i="5"/>
  <c r="N94" i="5"/>
  <c r="P94" i="5"/>
  <c r="O141" i="5"/>
  <c r="N141" i="5"/>
  <c r="P141" i="5"/>
  <c r="O8" i="5"/>
  <c r="N8" i="5"/>
  <c r="P8" i="5"/>
  <c r="O12" i="5"/>
  <c r="N12" i="5"/>
  <c r="P12" i="5"/>
  <c r="O16" i="5"/>
  <c r="P16" i="5"/>
  <c r="N16" i="5"/>
  <c r="O20" i="5"/>
  <c r="P20" i="5"/>
  <c r="N20" i="5"/>
  <c r="O24" i="5"/>
  <c r="N24" i="5"/>
  <c r="P24" i="5"/>
  <c r="R30" i="5"/>
  <c r="R38" i="5"/>
  <c r="O48" i="5"/>
  <c r="N48" i="5"/>
  <c r="P48" i="5"/>
  <c r="O52" i="5"/>
  <c r="P52" i="5"/>
  <c r="N52" i="5"/>
  <c r="R62" i="5"/>
  <c r="R118" i="5"/>
  <c r="O124" i="5"/>
  <c r="N124" i="5"/>
  <c r="P124" i="5"/>
  <c r="O144" i="5"/>
  <c r="N144" i="5"/>
  <c r="P144" i="5"/>
  <c r="O11" i="5"/>
  <c r="P11" i="5"/>
  <c r="N11" i="5"/>
  <c r="O15" i="5"/>
  <c r="N15" i="5"/>
  <c r="P15" i="5"/>
  <c r="O23" i="5"/>
  <c r="P23" i="5"/>
  <c r="N23" i="5"/>
  <c r="O31" i="5"/>
  <c r="N31" i="5"/>
  <c r="P31" i="5"/>
  <c r="O35" i="5"/>
  <c r="P35" i="5"/>
  <c r="N35" i="5"/>
  <c r="O43" i="5"/>
  <c r="N43" i="5"/>
  <c r="P43" i="5"/>
  <c r="O51" i="5"/>
  <c r="N51" i="5"/>
  <c r="P51" i="5"/>
  <c r="O59" i="5"/>
  <c r="N59" i="5"/>
  <c r="P59" i="5"/>
  <c r="O71" i="5"/>
  <c r="P71" i="5"/>
  <c r="N71" i="5"/>
  <c r="O79" i="5"/>
  <c r="N79" i="5"/>
  <c r="P79" i="5"/>
  <c r="O83" i="5"/>
  <c r="N83" i="5"/>
  <c r="P83" i="5"/>
  <c r="O91" i="5"/>
  <c r="P91" i="5"/>
  <c r="N91" i="5"/>
  <c r="O99" i="5"/>
  <c r="P99" i="5"/>
  <c r="N99" i="5"/>
  <c r="O107" i="5"/>
  <c r="N107" i="5"/>
  <c r="P107" i="5"/>
  <c r="O115" i="5"/>
  <c r="N115" i="5"/>
  <c r="P115" i="5"/>
  <c r="O123" i="5"/>
  <c r="N123" i="5"/>
  <c r="P123" i="5"/>
  <c r="O135" i="5"/>
  <c r="P135" i="5"/>
  <c r="N135" i="5"/>
  <c r="O26" i="5"/>
  <c r="N26" i="5"/>
  <c r="P26" i="5"/>
  <c r="O50" i="5"/>
  <c r="P50" i="5"/>
  <c r="N50" i="5"/>
  <c r="O58" i="5"/>
  <c r="N58" i="5"/>
  <c r="P58" i="5"/>
  <c r="O49" i="5"/>
  <c r="P49" i="5"/>
  <c r="N49" i="5"/>
  <c r="O53" i="5"/>
  <c r="P53" i="5"/>
  <c r="N53" i="5"/>
  <c r="O57" i="5"/>
  <c r="P57" i="5"/>
  <c r="N57" i="5"/>
  <c r="O61" i="5"/>
  <c r="P61" i="5"/>
  <c r="N61" i="5"/>
  <c r="O65" i="5"/>
  <c r="P65" i="5"/>
  <c r="N65" i="5"/>
  <c r="O69" i="5"/>
  <c r="P69" i="5"/>
  <c r="N69" i="5"/>
  <c r="O73" i="5"/>
  <c r="N73" i="5"/>
  <c r="P73" i="5"/>
  <c r="O77" i="5"/>
  <c r="N77" i="5"/>
  <c r="P77" i="5"/>
  <c r="O81" i="5"/>
  <c r="P81" i="5"/>
  <c r="N81" i="5"/>
  <c r="R6" i="5"/>
  <c r="R22" i="5"/>
  <c r="O28" i="5"/>
  <c r="N28" i="5"/>
  <c r="P28" i="5"/>
  <c r="O32" i="5"/>
  <c r="P32" i="5"/>
  <c r="N32" i="5"/>
  <c r="O36" i="5"/>
  <c r="N36" i="5"/>
  <c r="P36" i="5"/>
  <c r="O40" i="5"/>
  <c r="P40" i="5"/>
  <c r="N40" i="5"/>
  <c r="O44" i="5"/>
  <c r="N44" i="5"/>
  <c r="P44" i="5"/>
  <c r="R54" i="5"/>
  <c r="R70" i="5"/>
  <c r="R78" i="5"/>
  <c r="R86" i="5"/>
  <c r="R94" i="5"/>
  <c r="R102" i="5"/>
  <c r="R110" i="5"/>
  <c r="O120" i="5"/>
  <c r="N120" i="5"/>
  <c r="P120" i="5"/>
  <c r="O128" i="5"/>
  <c r="P128" i="5"/>
  <c r="N128" i="5"/>
  <c r="R134" i="5"/>
  <c r="O7" i="5"/>
  <c r="N7" i="5"/>
  <c r="P7" i="5"/>
  <c r="O19" i="5"/>
  <c r="N19" i="5"/>
  <c r="P19" i="5"/>
  <c r="O27" i="5"/>
  <c r="P27" i="5"/>
  <c r="N27" i="5"/>
  <c r="O39" i="5"/>
  <c r="P39" i="5"/>
  <c r="N39" i="5"/>
  <c r="O47" i="5"/>
  <c r="N47" i="5"/>
  <c r="P47" i="5"/>
  <c r="O55" i="5"/>
  <c r="N55" i="5"/>
  <c r="P55" i="5"/>
  <c r="O63" i="5"/>
  <c r="N63" i="5"/>
  <c r="P63" i="5"/>
  <c r="O67" i="5"/>
  <c r="N67" i="5"/>
  <c r="P67" i="5"/>
  <c r="O75" i="5"/>
  <c r="P75" i="5"/>
  <c r="N75" i="5"/>
  <c r="O87" i="5"/>
  <c r="P87" i="5"/>
  <c r="N87" i="5"/>
  <c r="O95" i="5"/>
  <c r="P95" i="5"/>
  <c r="N95" i="5"/>
  <c r="O103" i="5"/>
  <c r="N103" i="5"/>
  <c r="P103" i="5"/>
  <c r="O111" i="5"/>
  <c r="N111" i="5"/>
  <c r="P111" i="5"/>
  <c r="O119" i="5"/>
  <c r="N119" i="5"/>
  <c r="P119" i="5"/>
  <c r="O127" i="5"/>
  <c r="P127" i="5"/>
  <c r="N127" i="5"/>
  <c r="O131" i="5"/>
  <c r="N131" i="5"/>
  <c r="P131" i="5"/>
  <c r="O139" i="5"/>
  <c r="P139" i="5"/>
  <c r="N139" i="5"/>
  <c r="O143" i="5"/>
  <c r="N143" i="5"/>
  <c r="P143" i="5"/>
  <c r="R142" i="5"/>
  <c r="R11" i="5"/>
  <c r="R19" i="5"/>
  <c r="R43" i="5"/>
  <c r="R51" i="5"/>
  <c r="R75" i="5"/>
  <c r="R83" i="5"/>
  <c r="R107" i="5"/>
  <c r="R115" i="5"/>
  <c r="R10" i="5"/>
  <c r="R18" i="5"/>
  <c r="R26" i="5"/>
  <c r="R34" i="5"/>
  <c r="R42" i="5"/>
  <c r="R50" i="5"/>
  <c r="R58" i="5"/>
  <c r="R66" i="5"/>
  <c r="R74" i="5"/>
  <c r="R82" i="5"/>
  <c r="R90" i="5"/>
  <c r="R98" i="5"/>
  <c r="R106" i="5"/>
  <c r="R114" i="5"/>
  <c r="R122" i="5"/>
  <c r="R130" i="5"/>
  <c r="R138" i="5"/>
  <c r="AM8" i="2"/>
  <c r="AK7" i="2"/>
  <c r="AI6" i="2"/>
  <c r="AI5" i="2"/>
  <c r="AJ6" i="2"/>
  <c r="AL5" i="2"/>
  <c r="AL4" i="2"/>
  <c r="AN6" i="2"/>
  <c r="AK6" i="2"/>
  <c r="AL6" i="2"/>
  <c r="AN7" i="2"/>
  <c r="AJ9" i="2"/>
  <c r="AJ10" i="2"/>
  <c r="AI10" i="2"/>
  <c r="AI8" i="2"/>
  <c r="AJ5" i="2"/>
  <c r="AN5" i="2"/>
  <c r="R5" i="5"/>
  <c r="R7" i="5"/>
  <c r="R9" i="5"/>
  <c r="R13" i="5"/>
  <c r="R15" i="5"/>
  <c r="R17" i="5"/>
  <c r="R21" i="5"/>
  <c r="R23" i="5"/>
  <c r="R25" i="5"/>
  <c r="R29" i="5"/>
  <c r="R31" i="5"/>
  <c r="R33" i="5"/>
  <c r="R37" i="5"/>
  <c r="R39" i="5"/>
  <c r="R41" i="5"/>
  <c r="R45" i="5"/>
  <c r="R47" i="5"/>
  <c r="R49" i="5"/>
  <c r="R53" i="5"/>
  <c r="R55" i="5"/>
  <c r="R57" i="5"/>
  <c r="R61" i="5"/>
  <c r="R63" i="5"/>
  <c r="R65" i="5"/>
  <c r="R69" i="5"/>
  <c r="R71" i="5"/>
  <c r="R73" i="5"/>
  <c r="R77" i="5"/>
  <c r="R79" i="5"/>
  <c r="R81" i="5"/>
  <c r="R85" i="5"/>
  <c r="R87" i="5"/>
  <c r="R89" i="5"/>
  <c r="R93" i="5"/>
  <c r="R95" i="5"/>
  <c r="R97" i="5"/>
  <c r="R101" i="5"/>
  <c r="R103" i="5"/>
  <c r="R105" i="5"/>
  <c r="R109" i="5"/>
  <c r="R111" i="5"/>
  <c r="R113" i="5"/>
  <c r="R117" i="5"/>
  <c r="R119" i="5"/>
  <c r="R121" i="5"/>
  <c r="R125" i="5"/>
  <c r="R127" i="5"/>
  <c r="R129" i="5"/>
  <c r="R133" i="5"/>
  <c r="R135" i="5"/>
  <c r="R137" i="5"/>
  <c r="R143" i="5"/>
  <c r="AM7" i="2"/>
  <c r="AJ7" i="2"/>
  <c r="AL7" i="2"/>
  <c r="AI7" i="2"/>
  <c r="AK4" i="2"/>
  <c r="AJ4" i="2"/>
  <c r="R141" i="5"/>
  <c r="AM6" i="2"/>
  <c r="Q144" i="5"/>
  <c r="R8" i="5"/>
  <c r="R12" i="5"/>
  <c r="R16" i="5"/>
  <c r="R20" i="5"/>
  <c r="R24" i="5"/>
  <c r="R28" i="5"/>
  <c r="R32" i="5"/>
  <c r="R36" i="5"/>
  <c r="R40" i="5"/>
  <c r="R44" i="5"/>
  <c r="R48" i="5"/>
  <c r="R52" i="5"/>
  <c r="R56" i="5"/>
  <c r="R60" i="5"/>
  <c r="R64" i="5"/>
  <c r="R68" i="5"/>
  <c r="R72" i="5"/>
  <c r="R76" i="5"/>
  <c r="R80" i="5"/>
  <c r="R84" i="5"/>
  <c r="R88" i="5"/>
  <c r="R92" i="5"/>
  <c r="R96" i="5"/>
  <c r="R100" i="5"/>
  <c r="R104" i="5"/>
  <c r="R108" i="5"/>
  <c r="R112" i="5"/>
  <c r="R116" i="5"/>
  <c r="R120" i="5"/>
  <c r="R124" i="5"/>
  <c r="R128" i="5"/>
  <c r="R132" i="5"/>
  <c r="R136" i="5"/>
  <c r="R140" i="5"/>
  <c r="R144" i="5"/>
  <c r="AI4" i="2"/>
  <c r="AN4" i="2"/>
  <c r="AM4" i="2"/>
  <c r="AM10" i="2"/>
  <c r="AM9" i="2"/>
  <c r="AN8" i="2"/>
  <c r="AM5" i="2"/>
  <c r="AK5" i="2"/>
  <c r="AI9" i="2"/>
  <c r="AN10" i="2"/>
  <c r="AL10" i="2"/>
  <c r="AK10" i="2"/>
  <c r="AN9" i="2"/>
  <c r="AL9" i="2"/>
  <c r="AK9" i="2"/>
  <c r="AL8" i="2"/>
  <c r="AK8" i="2"/>
  <c r="AJ8" i="2"/>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Q5" i="5"/>
  <c r="Q7" i="5"/>
  <c r="Q9" i="5"/>
  <c r="Q11" i="5"/>
  <c r="Q13" i="5"/>
  <c r="Q15" i="5"/>
  <c r="Q17" i="5"/>
  <c r="Q19" i="5"/>
  <c r="Q21" i="5"/>
  <c r="Q23" i="5"/>
  <c r="Q25" i="5"/>
  <c r="Q27" i="5"/>
  <c r="Q29" i="5"/>
  <c r="Q31" i="5"/>
  <c r="Q33" i="5"/>
  <c r="Q35" i="5"/>
  <c r="Q37" i="5"/>
  <c r="Q39" i="5"/>
  <c r="Q41" i="5"/>
  <c r="Q43" i="5"/>
  <c r="Q45" i="5"/>
  <c r="Q47" i="5"/>
  <c r="Q49" i="5"/>
  <c r="Q51" i="5"/>
  <c r="Q53" i="5"/>
  <c r="Q55" i="5"/>
  <c r="Q57" i="5"/>
  <c r="Q59" i="5"/>
  <c r="Q61" i="5"/>
  <c r="Q63" i="5"/>
  <c r="Q65" i="5"/>
  <c r="Q67" i="5"/>
  <c r="Q69" i="5"/>
  <c r="Q71" i="5"/>
  <c r="Q73" i="5"/>
  <c r="Q75" i="5"/>
  <c r="Q77" i="5"/>
  <c r="Q79" i="5"/>
  <c r="Q81" i="5"/>
  <c r="Q83" i="5"/>
  <c r="Q85" i="5"/>
  <c r="Q87" i="5"/>
  <c r="Q89" i="5"/>
  <c r="Q91" i="5"/>
  <c r="Q93" i="5"/>
  <c r="Q95" i="5"/>
  <c r="Q97" i="5"/>
  <c r="Q99" i="5"/>
  <c r="Q101" i="5"/>
  <c r="Q103" i="5"/>
  <c r="Q105" i="5"/>
  <c r="Q107" i="5"/>
  <c r="Q109" i="5"/>
  <c r="Q111" i="5"/>
  <c r="Q113" i="5"/>
  <c r="Q115" i="5"/>
  <c r="Q117" i="5"/>
  <c r="Q119" i="5"/>
  <c r="Q121" i="5"/>
  <c r="Q123" i="5"/>
  <c r="Q125" i="5"/>
  <c r="Q127" i="5"/>
  <c r="Q129" i="5"/>
  <c r="Q131" i="5"/>
  <c r="Q133" i="5"/>
  <c r="Q135" i="5"/>
  <c r="Q137" i="5"/>
  <c r="Q139" i="5"/>
  <c r="Q141" i="5"/>
  <c r="Q143" i="5"/>
  <c r="Q6" i="5"/>
  <c r="Q8" i="5"/>
  <c r="Q10" i="5"/>
  <c r="Q12" i="5"/>
  <c r="Q14" i="5"/>
  <c r="Q16" i="5"/>
  <c r="Q18" i="5"/>
  <c r="Q20" i="5"/>
  <c r="Q22" i="5"/>
  <c r="Q24" i="5"/>
  <c r="Q26" i="5"/>
  <c r="Q28" i="5"/>
  <c r="Q30" i="5"/>
  <c r="Q32" i="5"/>
  <c r="Q34" i="5"/>
  <c r="Q36" i="5"/>
  <c r="Q38" i="5"/>
  <c r="Q40" i="5"/>
  <c r="Q42" i="5"/>
  <c r="Q44" i="5"/>
  <c r="Q46" i="5"/>
  <c r="Q48" i="5"/>
  <c r="Q50" i="5"/>
  <c r="Q52" i="5"/>
  <c r="Q54" i="5"/>
  <c r="Q56" i="5"/>
  <c r="Q58" i="5"/>
  <c r="Q60" i="5"/>
  <c r="Q62" i="5"/>
  <c r="Q64" i="5"/>
  <c r="Q66" i="5"/>
  <c r="Q68" i="5"/>
  <c r="Q70" i="5"/>
  <c r="Q72" i="5"/>
  <c r="Q74" i="5"/>
  <c r="Q76" i="5"/>
  <c r="Q78" i="5"/>
  <c r="Q80" i="5"/>
  <c r="Q82" i="5"/>
  <c r="Q84" i="5"/>
  <c r="Q86" i="5"/>
  <c r="Q88" i="5"/>
  <c r="Q90" i="5"/>
  <c r="Q92" i="5"/>
  <c r="Q94" i="5"/>
  <c r="Q96" i="5"/>
  <c r="Q98" i="5"/>
  <c r="Q100" i="5"/>
  <c r="Q102" i="5"/>
  <c r="Q104" i="5"/>
  <c r="Q106" i="5"/>
  <c r="Q108" i="5"/>
  <c r="Q110" i="5"/>
  <c r="Q112" i="5"/>
  <c r="Q114" i="5"/>
  <c r="Q116" i="5"/>
  <c r="Q118" i="5"/>
  <c r="Q120" i="5"/>
  <c r="Q122" i="5"/>
  <c r="Q124" i="5"/>
  <c r="Q126" i="5"/>
  <c r="Q128" i="5"/>
  <c r="Q130" i="5"/>
  <c r="Q132" i="5"/>
  <c r="Q134" i="5"/>
  <c r="Q136" i="5"/>
  <c r="Q138" i="5"/>
  <c r="Q140" i="5"/>
  <c r="Q142" i="5"/>
  <c r="P5" i="5"/>
  <c r="N5" i="5"/>
  <c r="S7" i="2" l="1"/>
  <c r="Q7" i="2"/>
  <c r="R7" i="2"/>
  <c r="R8" i="2"/>
  <c r="S8" i="2"/>
  <c r="Q8" i="2"/>
  <c r="S6" i="2"/>
  <c r="Q6" i="2"/>
  <c r="R6" i="2"/>
  <c r="X4" i="2"/>
  <c r="W4" i="2"/>
  <c r="Y4" i="2"/>
  <c r="V8" i="2"/>
  <c r="U8" i="2"/>
  <c r="T8" i="2"/>
  <c r="V4" i="2"/>
  <c r="U4" i="2"/>
  <c r="T4" i="2"/>
  <c r="U7" i="2"/>
  <c r="T7" i="2"/>
  <c r="V7" i="2"/>
  <c r="V9" i="2"/>
  <c r="U9" i="2"/>
  <c r="T9" i="2"/>
  <c r="Y7" i="2"/>
  <c r="X7" i="2"/>
  <c r="W7" i="2"/>
  <c r="X9" i="2"/>
  <c r="W9" i="2"/>
  <c r="Y9" i="2"/>
  <c r="Y6" i="2"/>
  <c r="X6" i="2"/>
  <c r="W6" i="2"/>
  <c r="T6" i="2"/>
  <c r="V6" i="2"/>
  <c r="U6" i="2"/>
  <c r="W8" i="2"/>
  <c r="Y8" i="2"/>
  <c r="X8" i="2"/>
  <c r="Q10" i="2"/>
  <c r="R10" i="2"/>
  <c r="S10" i="2"/>
  <c r="X10" i="2"/>
  <c r="W10" i="2"/>
  <c r="Y10" i="2"/>
  <c r="V10" i="2"/>
  <c r="U10" i="2"/>
  <c r="T10" i="2"/>
  <c r="Y5" i="2"/>
  <c r="X5" i="2"/>
  <c r="W5" i="2"/>
  <c r="T5" i="2"/>
  <c r="U5" i="2"/>
  <c r="V5" i="2"/>
  <c r="Q5" i="2"/>
  <c r="S5" i="2"/>
  <c r="R5" i="2"/>
  <c r="Q9" i="2"/>
  <c r="R9" i="2"/>
  <c r="S9" i="2"/>
  <c r="BA9" i="2"/>
  <c r="BB9" i="2" s="1"/>
  <c r="BA7" i="2"/>
  <c r="BB7" i="2" s="1"/>
  <c r="BA5" i="2"/>
  <c r="BB5" i="2" s="1"/>
  <c r="BA10" i="2"/>
  <c r="BB10" i="2" s="1"/>
  <c r="BA8" i="2"/>
  <c r="BB8" i="2" s="1"/>
  <c r="BA6" i="2"/>
  <c r="BB6" i="2" s="1"/>
  <c r="AC8" i="2"/>
  <c r="N8" i="2" s="1"/>
  <c r="AV8" i="2" s="1"/>
  <c r="AB8" i="2"/>
  <c r="M8" i="2" s="1"/>
  <c r="AC6" i="2"/>
  <c r="N6" i="2" s="1"/>
  <c r="AV6" i="2" s="1"/>
  <c r="AC5" i="2"/>
  <c r="N5" i="2" s="1"/>
  <c r="AV5" i="2" s="1"/>
  <c r="AC9" i="2"/>
  <c r="N9" i="2" s="1"/>
  <c r="AV9" i="2" s="1"/>
  <c r="AC10" i="2"/>
  <c r="N10" i="2" s="1"/>
  <c r="AV10" i="2" s="1"/>
  <c r="AA10" i="2"/>
  <c r="L10" i="2" s="1"/>
  <c r="AU10" i="2" s="1"/>
  <c r="AB10" i="2"/>
  <c r="M10" i="2" s="1"/>
  <c r="AB9" i="2"/>
  <c r="M9" i="2" s="1"/>
  <c r="AA9" i="2"/>
  <c r="L9" i="2" s="1"/>
  <c r="AU9" i="2" s="1"/>
  <c r="AC4" i="2"/>
  <c r="N4" i="2" s="1"/>
  <c r="AV4" i="2" s="1"/>
  <c r="AB6" i="2"/>
  <c r="M6" i="2" s="1"/>
  <c r="AA8" i="2"/>
  <c r="L8" i="2" s="1"/>
  <c r="AA5" i="2"/>
  <c r="L5" i="2" s="1"/>
  <c r="AU5" i="2" s="1"/>
  <c r="AB5" i="2"/>
  <c r="M5" i="2" s="1"/>
  <c r="AC7" i="2"/>
  <c r="N7" i="2" s="1"/>
  <c r="AV7" i="2" s="1"/>
  <c r="AA7" i="2"/>
  <c r="L7" i="2" s="1"/>
  <c r="AB7" i="2"/>
  <c r="M7" i="2" s="1"/>
  <c r="AA6" i="2"/>
  <c r="L6" i="2" s="1"/>
  <c r="AB4" i="2"/>
  <c r="M4" i="2" s="1"/>
  <c r="O6" i="2" l="1"/>
  <c r="AU6" i="2"/>
  <c r="O7" i="2"/>
  <c r="AU7" i="2"/>
  <c r="O8" i="2"/>
  <c r="AU8" i="2"/>
  <c r="O5" i="2"/>
  <c r="O9" i="2"/>
  <c r="O10" i="2"/>
  <c r="AS7" i="2"/>
  <c r="AQ7" i="2"/>
  <c r="AQ8" i="2"/>
  <c r="AS8" i="2"/>
  <c r="AQ5" i="2"/>
  <c r="AS5" i="2"/>
  <c r="AT4" i="2"/>
  <c r="AR4" i="2"/>
  <c r="AR10" i="2"/>
  <c r="AT10" i="2"/>
  <c r="AS9" i="2"/>
  <c r="AQ9" i="2"/>
  <c r="AT5" i="2"/>
  <c r="AR5" i="2"/>
  <c r="AQ10" i="2"/>
  <c r="AS10" i="2"/>
  <c r="AR8" i="2"/>
  <c r="AT8" i="2"/>
  <c r="AT6" i="2"/>
  <c r="AR6" i="2"/>
  <c r="AQ6" i="2"/>
  <c r="AS6" i="2"/>
  <c r="AT7" i="2"/>
  <c r="AR7" i="2"/>
  <c r="AR9" i="2"/>
  <c r="AT9" i="2"/>
  <c r="C39" i="5" l="1"/>
  <c r="AX11" i="2" l="1"/>
  <c r="AF11" i="2"/>
  <c r="AH11" i="2"/>
  <c r="AW11" i="2"/>
  <c r="C111" i="5"/>
  <c r="C127" i="5"/>
  <c r="C139" i="5"/>
  <c r="C123" i="5"/>
  <c r="C132" i="5"/>
  <c r="C67" i="5"/>
  <c r="C101" i="5"/>
  <c r="C109" i="5"/>
  <c r="C136" i="5"/>
  <c r="C114" i="5"/>
  <c r="C110" i="5"/>
  <c r="C7" i="5"/>
  <c r="C88" i="5"/>
  <c r="C49" i="5"/>
  <c r="C17" i="5"/>
  <c r="C75" i="5"/>
  <c r="C102" i="5"/>
  <c r="C42" i="5"/>
  <c r="C89" i="5"/>
  <c r="C68" i="5"/>
  <c r="C28" i="5"/>
  <c r="C98" i="5"/>
  <c r="C77" i="5"/>
  <c r="C100" i="5"/>
  <c r="C31" i="5"/>
  <c r="C99" i="5"/>
  <c r="C118" i="5"/>
  <c r="C92" i="5"/>
  <c r="C87" i="5"/>
  <c r="C85" i="5"/>
  <c r="C73" i="5"/>
  <c r="C137" i="5"/>
  <c r="C129" i="5"/>
  <c r="C117" i="5"/>
  <c r="C144" i="5"/>
  <c r="C95" i="5"/>
  <c r="C82" i="5"/>
  <c r="C20" i="5"/>
  <c r="C97" i="5"/>
  <c r="C15" i="5"/>
  <c r="C34" i="5"/>
  <c r="C9" i="5"/>
  <c r="B36" i="5"/>
  <c r="B143" i="5"/>
  <c r="D61" i="5"/>
  <c r="B16" i="5"/>
  <c r="D141" i="5"/>
  <c r="D55" i="5"/>
  <c r="AX4" i="2"/>
  <c r="D115" i="5"/>
  <c r="D97" i="5"/>
  <c r="D33" i="5"/>
  <c r="B57" i="5"/>
  <c r="B109" i="5"/>
  <c r="D44" i="5"/>
  <c r="D75" i="5"/>
  <c r="B74" i="5"/>
  <c r="D51" i="5"/>
  <c r="B124" i="5"/>
  <c r="AH4" i="2"/>
  <c r="D144" i="5"/>
  <c r="D105" i="5"/>
  <c r="B43" i="5"/>
  <c r="B144" i="5"/>
  <c r="B101" i="5"/>
  <c r="B37" i="5"/>
  <c r="B68" i="5"/>
  <c r="D124" i="5"/>
  <c r="B79" i="5"/>
  <c r="B48" i="5"/>
  <c r="B18" i="5"/>
  <c r="B82" i="5"/>
  <c r="B105" i="5"/>
  <c r="D19" i="5"/>
  <c r="D111" i="5"/>
  <c r="B7" i="5"/>
  <c r="D16" i="5"/>
  <c r="B28" i="5"/>
  <c r="B126" i="5"/>
  <c r="D85" i="5"/>
  <c r="D21" i="5"/>
  <c r="D122" i="5"/>
  <c r="D79" i="5"/>
  <c r="D15" i="5"/>
  <c r="B32" i="5"/>
  <c r="B106" i="5"/>
  <c r="D57" i="5"/>
  <c r="D110" i="5"/>
  <c r="D56" i="5"/>
  <c r="D91" i="5"/>
  <c r="D66" i="5"/>
  <c r="B26" i="5"/>
  <c r="D38" i="5"/>
  <c r="B54" i="5"/>
  <c r="B40" i="5"/>
  <c r="B99" i="5"/>
  <c r="B29" i="5"/>
  <c r="D98" i="5"/>
  <c r="D11" i="5"/>
  <c r="B84" i="5"/>
  <c r="B120" i="5"/>
  <c r="B135" i="5"/>
  <c r="D59" i="5"/>
  <c r="B70" i="5"/>
  <c r="B67" i="5"/>
  <c r="D20" i="5"/>
  <c r="D67" i="5"/>
  <c r="D68" i="5"/>
  <c r="B60" i="5"/>
  <c r="B49" i="5"/>
  <c r="B33" i="5"/>
  <c r="D96" i="5"/>
  <c r="D17" i="5"/>
  <c r="AF4" i="2"/>
  <c r="D30" i="5"/>
  <c r="B111" i="5"/>
  <c r="D45" i="5"/>
  <c r="B24" i="5"/>
  <c r="D109" i="5"/>
  <c r="D39" i="5"/>
  <c r="D102" i="5"/>
  <c r="B130" i="5"/>
  <c r="D81" i="5"/>
  <c r="D70" i="5"/>
  <c r="D5" i="5"/>
  <c r="D64" i="5"/>
  <c r="D127" i="5"/>
  <c r="B25" i="5"/>
  <c r="B102" i="5"/>
  <c r="B11" i="5"/>
  <c r="D9" i="5"/>
  <c r="D123" i="5"/>
  <c r="D128" i="5"/>
  <c r="B91" i="5"/>
  <c r="B27" i="5"/>
  <c r="B128" i="5"/>
  <c r="B85" i="5"/>
  <c r="B21" i="5"/>
  <c r="D74" i="5"/>
  <c r="D108" i="5"/>
  <c r="B63" i="5"/>
  <c r="B132" i="5"/>
  <c r="B46" i="5"/>
  <c r="D34" i="5"/>
  <c r="B72" i="5"/>
  <c r="D12" i="5"/>
  <c r="B44" i="5"/>
  <c r="D48" i="5"/>
  <c r="B117" i="5"/>
  <c r="B129" i="5"/>
  <c r="B110" i="5"/>
  <c r="D69" i="5"/>
  <c r="B80" i="5"/>
  <c r="D106" i="5"/>
  <c r="D63" i="5"/>
  <c r="B10" i="5"/>
  <c r="D50" i="5"/>
  <c r="D113" i="5"/>
  <c r="D41" i="5"/>
  <c r="B89" i="5"/>
  <c r="B90" i="5"/>
  <c r="D8" i="5"/>
  <c r="D133" i="5"/>
  <c r="B58" i="5"/>
  <c r="D83" i="5"/>
  <c r="B12" i="5"/>
  <c r="B17" i="5"/>
  <c r="B35" i="5"/>
  <c r="D131" i="5"/>
  <c r="B30" i="5"/>
  <c r="D143" i="5"/>
  <c r="D120" i="5"/>
  <c r="B77" i="5"/>
  <c r="B55" i="5"/>
  <c r="B140" i="5"/>
  <c r="D90" i="5"/>
  <c r="D58" i="5"/>
  <c r="D22" i="5"/>
  <c r="D100" i="5"/>
  <c r="B73" i="5"/>
  <c r="B115" i="5"/>
  <c r="D121" i="5"/>
  <c r="B51" i="5"/>
  <c r="B52" i="5"/>
  <c r="C66" i="5"/>
  <c r="C56" i="5"/>
  <c r="C50" i="5"/>
  <c r="D54" i="5"/>
  <c r="B134" i="5"/>
  <c r="D93" i="5"/>
  <c r="D29" i="5"/>
  <c r="D130" i="5"/>
  <c r="D87" i="5"/>
  <c r="D23" i="5"/>
  <c r="B96" i="5"/>
  <c r="B114" i="5"/>
  <c r="D65" i="5"/>
  <c r="D142" i="5"/>
  <c r="D40" i="5"/>
  <c r="B125" i="5"/>
  <c r="D26" i="5"/>
  <c r="B6" i="5"/>
  <c r="D139" i="5"/>
  <c r="B38" i="5"/>
  <c r="B66" i="5"/>
  <c r="D42" i="5"/>
  <c r="D112" i="5"/>
  <c r="B75" i="5"/>
  <c r="D46" i="5"/>
  <c r="B112" i="5"/>
  <c r="B69" i="5"/>
  <c r="B5" i="5"/>
  <c r="D78" i="5"/>
  <c r="B119" i="5"/>
  <c r="B47" i="5"/>
  <c r="D99" i="5"/>
  <c r="D84" i="5"/>
  <c r="D13" i="5"/>
  <c r="B108" i="5"/>
  <c r="D52" i="5"/>
  <c r="B107" i="5"/>
  <c r="D135" i="5"/>
  <c r="D134" i="5"/>
  <c r="B88" i="5"/>
  <c r="B127" i="5"/>
  <c r="D53" i="5"/>
  <c r="B137" i="5"/>
  <c r="D125" i="5"/>
  <c r="D47" i="5"/>
  <c r="D62" i="5"/>
  <c r="B138" i="5"/>
  <c r="D89" i="5"/>
  <c r="D6" i="5"/>
  <c r="D25" i="5"/>
  <c r="B141" i="5"/>
  <c r="D76" i="5"/>
  <c r="D43" i="5"/>
  <c r="B86" i="5"/>
  <c r="B23" i="5"/>
  <c r="B81" i="5"/>
  <c r="B78" i="5"/>
  <c r="B136" i="5"/>
  <c r="D116" i="5"/>
  <c r="D103" i="5"/>
  <c r="B22" i="5"/>
  <c r="B83" i="5"/>
  <c r="B13" i="5"/>
  <c r="B139" i="5"/>
  <c r="D36" i="5"/>
  <c r="D94" i="5"/>
  <c r="B104" i="5"/>
  <c r="B103" i="5"/>
  <c r="D28" i="5"/>
  <c r="D14" i="5"/>
  <c r="B87" i="5"/>
  <c r="B45" i="5"/>
  <c r="B20" i="5"/>
  <c r="D132" i="5"/>
  <c r="B64" i="5"/>
  <c r="B118" i="5"/>
  <c r="D77" i="5"/>
  <c r="B76" i="5"/>
  <c r="D114" i="5"/>
  <c r="D71" i="5"/>
  <c r="D7" i="5"/>
  <c r="D107" i="5"/>
  <c r="D129" i="5"/>
  <c r="D49" i="5"/>
  <c r="D117" i="5"/>
  <c r="D72" i="5"/>
  <c r="D27" i="5"/>
  <c r="D118" i="5"/>
  <c r="B42" i="5"/>
  <c r="B116" i="5"/>
  <c r="B98" i="5"/>
  <c r="B100" i="5"/>
  <c r="B8" i="5"/>
  <c r="D137" i="5"/>
  <c r="B59" i="5"/>
  <c r="D86" i="5"/>
  <c r="B131" i="5"/>
  <c r="B53" i="5"/>
  <c r="D18" i="5"/>
  <c r="D140" i="5"/>
  <c r="B95" i="5"/>
  <c r="B31" i="5"/>
  <c r="D35" i="5"/>
  <c r="D119" i="5"/>
  <c r="D60" i="5"/>
  <c r="B65" i="5"/>
  <c r="D80" i="5"/>
  <c r="B41" i="5"/>
  <c r="B123" i="5"/>
  <c r="AW4" i="2"/>
  <c r="B142" i="5"/>
  <c r="D101" i="5"/>
  <c r="D37" i="5"/>
  <c r="D138" i="5"/>
  <c r="D95" i="5"/>
  <c r="D31" i="5"/>
  <c r="B56" i="5"/>
  <c r="B122" i="5"/>
  <c r="D73" i="5"/>
  <c r="B113" i="5"/>
  <c r="D24" i="5"/>
  <c r="D92" i="5"/>
  <c r="D82" i="5"/>
  <c r="B15" i="5"/>
  <c r="B133" i="5"/>
  <c r="B14" i="5"/>
  <c r="B34" i="5"/>
  <c r="D136" i="5"/>
  <c r="B93" i="5"/>
  <c r="B71" i="5"/>
  <c r="B121" i="5"/>
  <c r="B50" i="5"/>
  <c r="B19" i="5"/>
  <c r="D10" i="5"/>
  <c r="B62" i="5"/>
  <c r="D126" i="5"/>
  <c r="D104" i="5"/>
  <c r="B61" i="5"/>
  <c r="B39" i="5"/>
  <c r="B97" i="5"/>
  <c r="D88" i="5"/>
  <c r="B94" i="5"/>
  <c r="B92" i="5"/>
  <c r="B9" i="5"/>
  <c r="D32" i="5"/>
  <c r="C30" i="5"/>
  <c r="C24" i="5"/>
  <c r="C23" i="5"/>
  <c r="C60" i="5"/>
  <c r="C126" i="5"/>
  <c r="C61" i="5"/>
  <c r="C58" i="5"/>
  <c r="C84" i="5"/>
  <c r="C134" i="5"/>
  <c r="C76" i="5"/>
  <c r="C62" i="5"/>
  <c r="C29" i="5"/>
  <c r="C90" i="5"/>
  <c r="C19" i="5"/>
  <c r="C52" i="5"/>
  <c r="C79" i="5"/>
  <c r="C22" i="5"/>
  <c r="C86" i="5"/>
  <c r="C38" i="5"/>
  <c r="C12" i="5"/>
  <c r="C33" i="5"/>
  <c r="C103" i="5"/>
  <c r="C55" i="5"/>
  <c r="C70" i="5"/>
  <c r="C43" i="5"/>
  <c r="C32" i="5"/>
  <c r="C16" i="5"/>
  <c r="C11" i="5"/>
  <c r="C25" i="5"/>
  <c r="C57" i="5"/>
  <c r="C8" i="5"/>
  <c r="C21" i="5"/>
  <c r="C96" i="5"/>
  <c r="C40" i="5"/>
  <c r="C14" i="5"/>
  <c r="C45" i="5"/>
  <c r="C18" i="5"/>
  <c r="C35" i="5"/>
  <c r="C54" i="5"/>
  <c r="C37" i="5"/>
  <c r="C51" i="5"/>
  <c r="C104" i="5"/>
  <c r="C78" i="5"/>
  <c r="C5" i="5"/>
  <c r="C6" i="5"/>
  <c r="C128" i="5"/>
  <c r="C130" i="5"/>
  <c r="C64" i="5"/>
  <c r="C27" i="5"/>
  <c r="C80" i="5"/>
  <c r="C93" i="5"/>
  <c r="C10" i="5"/>
  <c r="C46" i="5"/>
  <c r="C48" i="5"/>
  <c r="C36" i="5"/>
  <c r="C108" i="5"/>
  <c r="C69" i="5"/>
  <c r="C131" i="5"/>
  <c r="C115" i="5"/>
  <c r="C116" i="5"/>
  <c r="C141" i="5"/>
  <c r="C72" i="5"/>
  <c r="C65" i="5"/>
  <c r="C133" i="5"/>
  <c r="C121" i="5"/>
  <c r="C113" i="5"/>
  <c r="C120" i="5"/>
  <c r="C47" i="5"/>
  <c r="C106" i="5"/>
  <c r="C59" i="5"/>
  <c r="C94" i="5"/>
  <c r="C74" i="5"/>
  <c r="C44" i="5"/>
  <c r="C142" i="5"/>
  <c r="C83" i="5"/>
  <c r="AG4" i="2"/>
  <c r="C140" i="5"/>
  <c r="C143" i="5"/>
  <c r="C91" i="5"/>
  <c r="C138" i="5"/>
  <c r="C135" i="5"/>
  <c r="C119" i="5"/>
  <c r="C107" i="5"/>
  <c r="C124" i="5"/>
  <c r="C122" i="5"/>
  <c r="C125" i="5"/>
  <c r="AG11" i="2"/>
  <c r="C105" i="5"/>
  <c r="C112" i="5"/>
  <c r="C26" i="5"/>
  <c r="C41" i="5"/>
  <c r="C13" i="5"/>
  <c r="C63" i="5"/>
  <c r="C53" i="5"/>
  <c r="C81" i="5"/>
  <c r="C71" i="5"/>
  <c r="BA4" i="2" l="1"/>
  <c r="BB4" i="2" s="1"/>
  <c r="R4" i="2"/>
  <c r="S4" i="2"/>
  <c r="Q4" i="2"/>
  <c r="R11" i="2"/>
  <c r="Q11" i="2"/>
  <c r="S11" i="2"/>
  <c r="K39" i="5"/>
  <c r="M26" i="5"/>
  <c r="L26" i="5"/>
  <c r="K26" i="5"/>
  <c r="M63" i="5"/>
  <c r="L63" i="5"/>
  <c r="K63" i="5"/>
  <c r="M71" i="5"/>
  <c r="L71" i="5"/>
  <c r="K71" i="5"/>
  <c r="L13" i="5"/>
  <c r="K13" i="5"/>
  <c r="M13" i="5"/>
  <c r="L105" i="5"/>
  <c r="M105" i="5"/>
  <c r="K105" i="5"/>
  <c r="K124" i="5"/>
  <c r="L124" i="5"/>
  <c r="M124" i="5"/>
  <c r="K138" i="5"/>
  <c r="L138" i="5"/>
  <c r="M138" i="5"/>
  <c r="AA4" i="2"/>
  <c r="L4" i="2" s="1"/>
  <c r="AU4" i="2" s="1"/>
  <c r="K74" i="5"/>
  <c r="M74" i="5"/>
  <c r="L74" i="5"/>
  <c r="K47" i="5"/>
  <c r="L47" i="5"/>
  <c r="M47" i="5"/>
  <c r="L133" i="5"/>
  <c r="K133" i="5"/>
  <c r="M133" i="5"/>
  <c r="M116" i="5"/>
  <c r="K116" i="5"/>
  <c r="L116" i="5"/>
  <c r="K108" i="5"/>
  <c r="L108" i="5"/>
  <c r="M108" i="5"/>
  <c r="K10" i="5"/>
  <c r="L10" i="5"/>
  <c r="M10" i="5"/>
  <c r="M64" i="5"/>
  <c r="L64" i="5"/>
  <c r="K64" i="5"/>
  <c r="M5" i="5"/>
  <c r="K5" i="5"/>
  <c r="L5" i="5"/>
  <c r="L37" i="5"/>
  <c r="M37" i="5"/>
  <c r="K37" i="5"/>
  <c r="M45" i="5"/>
  <c r="K45" i="5"/>
  <c r="L45" i="5"/>
  <c r="L21" i="5"/>
  <c r="K21" i="5"/>
  <c r="M21" i="5"/>
  <c r="L11" i="5"/>
  <c r="M11" i="5"/>
  <c r="K11" i="5"/>
  <c r="L70" i="5"/>
  <c r="M70" i="5"/>
  <c r="K70" i="5"/>
  <c r="L12" i="5"/>
  <c r="M12" i="5"/>
  <c r="K12" i="5"/>
  <c r="M79" i="5"/>
  <c r="L79" i="5"/>
  <c r="K79" i="5"/>
  <c r="L29" i="5"/>
  <c r="M29" i="5"/>
  <c r="K29" i="5"/>
  <c r="L84" i="5"/>
  <c r="K84" i="5"/>
  <c r="M84" i="5"/>
  <c r="L60" i="5"/>
  <c r="M60" i="5"/>
  <c r="K60" i="5"/>
  <c r="M66" i="5"/>
  <c r="K66" i="5"/>
  <c r="L66" i="5"/>
  <c r="L34" i="5"/>
  <c r="K34" i="5"/>
  <c r="M34" i="5"/>
  <c r="L82" i="5"/>
  <c r="M82" i="5"/>
  <c r="K82" i="5"/>
  <c r="K129" i="5"/>
  <c r="M129" i="5"/>
  <c r="L129" i="5"/>
  <c r="M87" i="5"/>
  <c r="K87" i="5"/>
  <c r="L87" i="5"/>
  <c r="K31" i="5"/>
  <c r="M31" i="5"/>
  <c r="L31" i="5"/>
  <c r="K28" i="5"/>
  <c r="L28" i="5"/>
  <c r="M28" i="5"/>
  <c r="L102" i="5"/>
  <c r="K102" i="5"/>
  <c r="M102" i="5"/>
  <c r="K88" i="5"/>
  <c r="L88" i="5"/>
  <c r="M88" i="5"/>
  <c r="K136" i="5"/>
  <c r="M136" i="5"/>
  <c r="L136" i="5"/>
  <c r="L132" i="5"/>
  <c r="M132" i="5"/>
  <c r="K132" i="5"/>
  <c r="L111" i="5"/>
  <c r="M111" i="5"/>
  <c r="K111" i="5"/>
  <c r="M81" i="5"/>
  <c r="L81" i="5"/>
  <c r="K81" i="5"/>
  <c r="M41" i="5"/>
  <c r="K41" i="5"/>
  <c r="L41" i="5"/>
  <c r="AA11" i="2"/>
  <c r="L11" i="2" s="1"/>
  <c r="AU11" i="2" s="1"/>
  <c r="M107" i="5"/>
  <c r="L107" i="5"/>
  <c r="K107" i="5"/>
  <c r="M91" i="5"/>
  <c r="K91" i="5"/>
  <c r="L91" i="5"/>
  <c r="K83" i="5"/>
  <c r="L83" i="5"/>
  <c r="M83" i="5"/>
  <c r="K94" i="5"/>
  <c r="M94" i="5"/>
  <c r="L94" i="5"/>
  <c r="K120" i="5"/>
  <c r="L120" i="5"/>
  <c r="M120" i="5"/>
  <c r="L65" i="5"/>
  <c r="K65" i="5"/>
  <c r="M65" i="5"/>
  <c r="K115" i="5"/>
  <c r="M115" i="5"/>
  <c r="L115" i="5"/>
  <c r="L36" i="5"/>
  <c r="M36" i="5"/>
  <c r="K36" i="5"/>
  <c r="K93" i="5"/>
  <c r="L93" i="5"/>
  <c r="M93" i="5"/>
  <c r="K130" i="5"/>
  <c r="L130" i="5"/>
  <c r="M130" i="5"/>
  <c r="L78" i="5"/>
  <c r="K78" i="5"/>
  <c r="M78" i="5"/>
  <c r="L54" i="5"/>
  <c r="M54" i="5"/>
  <c r="K54" i="5"/>
  <c r="L14" i="5"/>
  <c r="K14" i="5"/>
  <c r="M14" i="5"/>
  <c r="L8" i="5"/>
  <c r="K8" i="5"/>
  <c r="M8" i="5"/>
  <c r="L16" i="5"/>
  <c r="K16" i="5"/>
  <c r="M16" i="5"/>
  <c r="L55" i="5"/>
  <c r="M55" i="5"/>
  <c r="K55" i="5"/>
  <c r="M38" i="5"/>
  <c r="L38" i="5"/>
  <c r="K38" i="5"/>
  <c r="L52" i="5"/>
  <c r="M52" i="5"/>
  <c r="K52" i="5"/>
  <c r="M62" i="5"/>
  <c r="K62" i="5"/>
  <c r="L62" i="5"/>
  <c r="K58" i="5"/>
  <c r="M58" i="5"/>
  <c r="L58" i="5"/>
  <c r="K23" i="5"/>
  <c r="M23" i="5"/>
  <c r="L23" i="5"/>
  <c r="M15" i="5"/>
  <c r="L15" i="5"/>
  <c r="K15" i="5"/>
  <c r="M95" i="5"/>
  <c r="L95" i="5"/>
  <c r="K95" i="5"/>
  <c r="M137" i="5"/>
  <c r="L137" i="5"/>
  <c r="K137" i="5"/>
  <c r="L92" i="5"/>
  <c r="K92" i="5"/>
  <c r="M92" i="5"/>
  <c r="K100" i="5"/>
  <c r="L100" i="5"/>
  <c r="M100" i="5"/>
  <c r="K68" i="5"/>
  <c r="L68" i="5"/>
  <c r="M68" i="5"/>
  <c r="K75" i="5"/>
  <c r="M75" i="5"/>
  <c r="L75" i="5"/>
  <c r="K7" i="5"/>
  <c r="L7" i="5"/>
  <c r="M7" i="5"/>
  <c r="L109" i="5"/>
  <c r="K109" i="5"/>
  <c r="M109" i="5"/>
  <c r="M123" i="5"/>
  <c r="L123" i="5"/>
  <c r="K123" i="5"/>
  <c r="M39" i="5"/>
  <c r="K53" i="5"/>
  <c r="M53" i="5"/>
  <c r="L53" i="5"/>
  <c r="M119" i="5"/>
  <c r="K119" i="5"/>
  <c r="L119" i="5"/>
  <c r="K143" i="5"/>
  <c r="M143" i="5"/>
  <c r="L143" i="5"/>
  <c r="M142" i="5"/>
  <c r="K142" i="5"/>
  <c r="L142" i="5"/>
  <c r="L59" i="5"/>
  <c r="K59" i="5"/>
  <c r="M59" i="5"/>
  <c r="K113" i="5"/>
  <c r="L113" i="5"/>
  <c r="M113" i="5"/>
  <c r="K72" i="5"/>
  <c r="M72" i="5"/>
  <c r="L72" i="5"/>
  <c r="K131" i="5"/>
  <c r="M131" i="5"/>
  <c r="L131" i="5"/>
  <c r="L48" i="5"/>
  <c r="K48" i="5"/>
  <c r="M48" i="5"/>
  <c r="M80" i="5"/>
  <c r="K80" i="5"/>
  <c r="L80" i="5"/>
  <c r="L128" i="5"/>
  <c r="M128" i="5"/>
  <c r="K128" i="5"/>
  <c r="K104" i="5"/>
  <c r="L104" i="5"/>
  <c r="M104" i="5"/>
  <c r="K35" i="5"/>
  <c r="L35" i="5"/>
  <c r="M35" i="5"/>
  <c r="L40" i="5"/>
  <c r="K40" i="5"/>
  <c r="M40" i="5"/>
  <c r="M57" i="5"/>
  <c r="L57" i="5"/>
  <c r="K57" i="5"/>
  <c r="L32" i="5"/>
  <c r="M32" i="5"/>
  <c r="K32" i="5"/>
  <c r="M103" i="5"/>
  <c r="L103" i="5"/>
  <c r="K103" i="5"/>
  <c r="L86" i="5"/>
  <c r="M86" i="5"/>
  <c r="K86" i="5"/>
  <c r="L19" i="5"/>
  <c r="K19" i="5"/>
  <c r="M19" i="5"/>
  <c r="M76" i="5"/>
  <c r="K76" i="5"/>
  <c r="L76" i="5"/>
  <c r="M61" i="5"/>
  <c r="K61" i="5"/>
  <c r="L61" i="5"/>
  <c r="L24" i="5"/>
  <c r="K24" i="5"/>
  <c r="M24" i="5"/>
  <c r="M50" i="5"/>
  <c r="L50" i="5"/>
  <c r="K50" i="5"/>
  <c r="K97" i="5"/>
  <c r="L97" i="5"/>
  <c r="M97" i="5"/>
  <c r="M144" i="5"/>
  <c r="K144" i="5"/>
  <c r="L144" i="5"/>
  <c r="L73" i="5"/>
  <c r="K73" i="5"/>
  <c r="M73" i="5"/>
  <c r="K118" i="5"/>
  <c r="M118" i="5"/>
  <c r="L118" i="5"/>
  <c r="M77" i="5"/>
  <c r="K77" i="5"/>
  <c r="L77" i="5"/>
  <c r="K89" i="5"/>
  <c r="M89" i="5"/>
  <c r="L89" i="5"/>
  <c r="M17" i="5"/>
  <c r="K17" i="5"/>
  <c r="L17" i="5"/>
  <c r="K110" i="5"/>
  <c r="L110" i="5"/>
  <c r="M110" i="5"/>
  <c r="M101" i="5"/>
  <c r="K101" i="5"/>
  <c r="L101" i="5"/>
  <c r="K139" i="5"/>
  <c r="L139" i="5"/>
  <c r="M139" i="5"/>
  <c r="L39" i="5"/>
  <c r="K125" i="5"/>
  <c r="L125" i="5"/>
  <c r="M125" i="5"/>
  <c r="M112" i="5"/>
  <c r="K112" i="5"/>
  <c r="L112" i="5"/>
  <c r="K122" i="5"/>
  <c r="M122" i="5"/>
  <c r="L122" i="5"/>
  <c r="M135" i="5"/>
  <c r="K135" i="5"/>
  <c r="L135" i="5"/>
  <c r="K140" i="5"/>
  <c r="L140" i="5"/>
  <c r="M140" i="5"/>
  <c r="M44" i="5"/>
  <c r="K44" i="5"/>
  <c r="L44" i="5"/>
  <c r="L106" i="5"/>
  <c r="M106" i="5"/>
  <c r="K106" i="5"/>
  <c r="K121" i="5"/>
  <c r="L121" i="5"/>
  <c r="M121" i="5"/>
  <c r="L141" i="5"/>
  <c r="K141" i="5"/>
  <c r="M141" i="5"/>
  <c r="L69" i="5"/>
  <c r="K69" i="5"/>
  <c r="M69" i="5"/>
  <c r="M46" i="5"/>
  <c r="K46" i="5"/>
  <c r="L46" i="5"/>
  <c r="L27" i="5"/>
  <c r="K27" i="5"/>
  <c r="M27" i="5"/>
  <c r="L6" i="5"/>
  <c r="M6" i="5"/>
  <c r="K6" i="5"/>
  <c r="L51" i="5"/>
  <c r="K51" i="5"/>
  <c r="M51" i="5"/>
  <c r="K18" i="5"/>
  <c r="M18" i="5"/>
  <c r="L18" i="5"/>
  <c r="L96" i="5"/>
  <c r="K96" i="5"/>
  <c r="M96" i="5"/>
  <c r="M25" i="5"/>
  <c r="L25" i="5"/>
  <c r="K25" i="5"/>
  <c r="M43" i="5"/>
  <c r="K43" i="5"/>
  <c r="L43" i="5"/>
  <c r="M33" i="5"/>
  <c r="K33" i="5"/>
  <c r="L33" i="5"/>
  <c r="M22" i="5"/>
  <c r="K22" i="5"/>
  <c r="L22" i="5"/>
  <c r="K90" i="5"/>
  <c r="M90" i="5"/>
  <c r="L90" i="5"/>
  <c r="L134" i="5"/>
  <c r="K134" i="5"/>
  <c r="M134" i="5"/>
  <c r="M126" i="5"/>
  <c r="L126" i="5"/>
  <c r="K126" i="5"/>
  <c r="K30" i="5"/>
  <c r="L30" i="5"/>
  <c r="M30" i="5"/>
  <c r="K56" i="5"/>
  <c r="M56" i="5"/>
  <c r="L56" i="5"/>
  <c r="K9" i="5"/>
  <c r="L9" i="5"/>
  <c r="M9" i="5"/>
  <c r="L20" i="5"/>
  <c r="M20" i="5"/>
  <c r="K20" i="5"/>
  <c r="L117" i="5"/>
  <c r="K117" i="5"/>
  <c r="M117" i="5"/>
  <c r="L85" i="5"/>
  <c r="K85" i="5"/>
  <c r="M85" i="5"/>
  <c r="M99" i="5"/>
  <c r="K99" i="5"/>
  <c r="L99" i="5"/>
  <c r="L98" i="5"/>
  <c r="K98" i="5"/>
  <c r="M98" i="5"/>
  <c r="L42" i="5"/>
  <c r="K42" i="5"/>
  <c r="M42" i="5"/>
  <c r="K49" i="5"/>
  <c r="M49" i="5"/>
  <c r="L49" i="5"/>
  <c r="K114" i="5"/>
  <c r="M114" i="5"/>
  <c r="L114" i="5"/>
  <c r="L67" i="5"/>
  <c r="K67" i="5"/>
  <c r="M67" i="5"/>
  <c r="K127" i="5"/>
  <c r="M127" i="5"/>
  <c r="L127" i="5"/>
  <c r="O11" i="2" l="1"/>
  <c r="AQ11" i="2"/>
  <c r="AS11" i="2"/>
  <c r="AS4" i="2"/>
  <c r="O4" i="2"/>
  <c r="AQ4" i="2"/>
</calcChain>
</file>

<file path=xl/sharedStrings.xml><?xml version="1.0" encoding="utf-8"?>
<sst xmlns="http://schemas.openxmlformats.org/spreadsheetml/2006/main" count="199" uniqueCount="137">
  <si>
    <t>L</t>
  </si>
  <si>
    <t>M</t>
  </si>
  <si>
    <t>S</t>
  </si>
  <si>
    <t>pp</t>
    <phoneticPr fontId="1"/>
  </si>
  <si>
    <t>male</t>
    <phoneticPr fontId="1"/>
  </si>
  <si>
    <t>mp</t>
    <phoneticPr fontId="1"/>
  </si>
  <si>
    <t>female</t>
    <phoneticPr fontId="1"/>
  </si>
  <si>
    <t>mp</t>
    <phoneticPr fontId="1"/>
  </si>
  <si>
    <t>male</t>
    <phoneticPr fontId="1"/>
  </si>
  <si>
    <t>ht</t>
    <phoneticPr fontId="1"/>
  </si>
  <si>
    <t>hc</t>
    <phoneticPr fontId="1"/>
  </si>
  <si>
    <t>患者ID</t>
    <rPh sb="0" eb="2">
      <t>カンジャ</t>
    </rPh>
    <phoneticPr fontId="1"/>
  </si>
  <si>
    <t>氏名</t>
    <rPh sb="0" eb="2">
      <t>シメイ</t>
    </rPh>
    <phoneticPr fontId="1"/>
  </si>
  <si>
    <t>性別</t>
    <rPh sb="0" eb="2">
      <t>セイベツ</t>
    </rPh>
    <phoneticPr fontId="1"/>
  </si>
  <si>
    <t>日</t>
    <rPh sb="0" eb="1">
      <t>ヒ</t>
    </rPh>
    <phoneticPr fontId="1"/>
  </si>
  <si>
    <t>身長SD</t>
    <rPh sb="0" eb="2">
      <t>シンチョウ</t>
    </rPh>
    <phoneticPr fontId="1"/>
  </si>
  <si>
    <t>体重SD</t>
    <rPh sb="0" eb="2">
      <t>タイジュウ</t>
    </rPh>
    <phoneticPr fontId="1"/>
  </si>
  <si>
    <t>頭囲SD</t>
    <rPh sb="0" eb="2">
      <t>トウイ</t>
    </rPh>
    <phoneticPr fontId="1"/>
  </si>
  <si>
    <t>初産/経産</t>
    <rPh sb="0" eb="2">
      <t>ショサン</t>
    </rPh>
    <rPh sb="3" eb="5">
      <t>ケイサンプ</t>
    </rPh>
    <phoneticPr fontId="1"/>
  </si>
  <si>
    <t>BW-L</t>
    <phoneticPr fontId="1"/>
  </si>
  <si>
    <t>HT-L</t>
    <phoneticPr fontId="1"/>
  </si>
  <si>
    <t>HT-M</t>
    <phoneticPr fontId="1"/>
  </si>
  <si>
    <t>HT-S</t>
    <phoneticPr fontId="1"/>
  </si>
  <si>
    <t>BW-M</t>
    <phoneticPr fontId="1"/>
  </si>
  <si>
    <t>BW-S</t>
    <phoneticPr fontId="1"/>
  </si>
  <si>
    <t>HC-L</t>
    <phoneticPr fontId="1"/>
  </si>
  <si>
    <t>HC-M</t>
    <phoneticPr fontId="1"/>
  </si>
  <si>
    <t>HC-S</t>
    <phoneticPr fontId="1"/>
  </si>
  <si>
    <t>Data</t>
    <phoneticPr fontId="1"/>
  </si>
  <si>
    <t>細心の注意を払って作成しておりますが、間違いが入ってないとは限りません。</t>
  </si>
  <si>
    <t>臨床で使用する場合は必ず元文献やガイドラインをご参照ください。</t>
  </si>
  <si>
    <t>ご意見ご指摘は@kcrtにお願いいたします。</t>
  </si>
  <si>
    <t>Q&amp;A</t>
  </si>
  <si>
    <t>在胎週数・性別・身長・体重などを入力することで標準値と比較します。</t>
    <rPh sb="0" eb="4">
      <t>ザイタイシュウスウ</t>
    </rPh>
    <rPh sb="5" eb="7">
      <t>セイベツ</t>
    </rPh>
    <rPh sb="23" eb="26">
      <t>ヒョウジュンチ</t>
    </rPh>
    <rPh sb="27" eb="29">
      <t>ヒカク</t>
    </rPh>
    <phoneticPr fontId="1"/>
  </si>
  <si>
    <t>学会発表や症例報告で大量のデータを計算する際などにどうぞ。</t>
    <rPh sb="0" eb="4">
      <t>ガッカイハッピョウ</t>
    </rPh>
    <rPh sb="5" eb="9">
      <t>ショウレイホウコク</t>
    </rPh>
    <rPh sb="10" eb="12">
      <t>タイリョウ</t>
    </rPh>
    <rPh sb="17" eb="19">
      <t>ケイサン</t>
    </rPh>
    <rPh sb="21" eb="22">
      <t>サイ</t>
    </rPh>
    <phoneticPr fontId="6"/>
  </si>
  <si>
    <t>新しい在胎期間別出生時体格標準値の導入についてを参考にしています。</t>
  </si>
  <si>
    <t>在胎週数別体格標準値計算ファイル</t>
    <rPh sb="0" eb="10">
      <t>ザイタイシュウスウベツタイカクヒョウジュンチケイサン</t>
    </rPh>
    <rPh sb="10" eb="12">
      <t>ケイサン</t>
    </rPh>
    <phoneticPr fontId="1"/>
  </si>
  <si>
    <r>
      <t xml:space="preserve">在胎週数別体格標準値計算ファイル by </t>
    </r>
    <r>
      <rPr>
        <sz val="12"/>
        <color indexed="12"/>
        <rFont val="ＭＳ Ｐゴシック"/>
        <family val="3"/>
        <charset val="128"/>
      </rPr>
      <t>kcrt</t>
    </r>
    <r>
      <rPr>
        <sz val="12"/>
        <rFont val="ＭＳ Ｐゴシック"/>
        <family val="3"/>
        <charset val="128"/>
      </rPr>
      <t xml:space="preserve"> </t>
    </r>
    <phoneticPr fontId="1"/>
  </si>
  <si>
    <t>is licensed under a Creative Commons 表示 - 継承 2.1 日本 License.</t>
  </si>
  <si>
    <t>Q. 原著論文の値を打ち込んでも少しずれたパーセンタイル値/体格標準値が出るんですけど。</t>
  </si>
  <si>
    <t>　→　A. 修正版論文を御覧ください。また、展開誤差でずれた値が出る可能性もあります。</t>
  </si>
  <si>
    <t>Q. 間違いを見つけました。</t>
  </si>
  <si>
    <t>　→　 A. こっそりメールで教えてくれるか、twitterあたりでMentionしてくれると嬉しいです。</t>
  </si>
  <si>
    <t>本ファイルを使用するにはExcel 2003以降が必要です。</t>
    <rPh sb="0" eb="1">
      <t>ホン</t>
    </rPh>
    <rPh sb="6" eb="8">
      <t>シヨウ</t>
    </rPh>
    <rPh sb="22" eb="24">
      <t>イコウ</t>
    </rPh>
    <rPh sb="25" eb="27">
      <t>ヒツヨウ</t>
    </rPh>
    <phoneticPr fontId="1"/>
  </si>
  <si>
    <t>体重</t>
    <phoneticPr fontId="12"/>
  </si>
  <si>
    <t>身長</t>
    <phoneticPr fontId="12"/>
  </si>
  <si>
    <t>頭囲</t>
    <phoneticPr fontId="12"/>
  </si>
  <si>
    <t>Zi</t>
    <phoneticPr fontId="12"/>
  </si>
  <si>
    <t>判定</t>
    <rPh sb="0" eb="2">
      <t>ハンテイ</t>
    </rPh>
    <phoneticPr fontId="1"/>
  </si>
  <si>
    <t>SGA判定</t>
    <rPh sb="3" eb="5">
      <t>ハンテイ</t>
    </rPh>
    <phoneticPr fontId="1"/>
  </si>
  <si>
    <t>is licensed under a Creative Commons 表示 - 継承 2.1 日本 License.</t>
    <phoneticPr fontId="1"/>
  </si>
  <si>
    <t>このファイルはkcrt氏作成の「在胎週数別体格標準値計算ファイル」を改変したエクセルファイルです。</t>
    <phoneticPr fontId="1"/>
  </si>
  <si>
    <t>○主な変更点</t>
    <phoneticPr fontId="1"/>
  </si>
  <si>
    <t>・身長、体重、頭囲に対するパーセンタイルを表示し、10%tile、90%tileを外れる値は、セルに色がつくようにした。</t>
    <phoneticPr fontId="1"/>
  </si>
  <si>
    <t>○注意点</t>
    <phoneticPr fontId="1"/>
  </si>
  <si>
    <t>・表のパーセンタイルは、各行の「男児／女児」「初産／経産」に対応する値です。</t>
    <phoneticPr fontId="1"/>
  </si>
  <si>
    <t xml:space="preserve">在胎週数別体格標準値計算ファイル グラフver by incus </t>
    <phoneticPr fontId="1"/>
  </si>
  <si>
    <t>ご意見ご指摘はincus_@hotmail.comにお願いいたします。</t>
    <phoneticPr fontId="1"/>
  </si>
  <si>
    <t xml:space="preserve">在胎週数別体格標準値計算ファイル グラフver </t>
  </si>
  <si>
    <t>以下、オリジナルの説明書です</t>
    <phoneticPr fontId="1"/>
  </si>
  <si>
    <t>・胎児・新生児の体格の判定(SGA、small for date、AGA、HFD)を計算するようにした。</t>
    <phoneticPr fontId="1"/>
  </si>
  <si>
    <t>・成長曲線を表示し、胎児の体格をプロットするようにした。</t>
    <phoneticPr fontId="1"/>
  </si>
  <si>
    <t>週</t>
    <rPh sb="0" eb="1">
      <t>シュウ</t>
    </rPh>
    <phoneticPr fontId="1"/>
  </si>
  <si>
    <t>体重</t>
    <rPh sb="0" eb="2">
      <t>タイジュウ</t>
    </rPh>
    <phoneticPr fontId="1"/>
  </si>
  <si>
    <t>身長</t>
    <rPh sb="0" eb="2">
      <t>シンチョウ</t>
    </rPh>
    <phoneticPr fontId="1"/>
  </si>
  <si>
    <t>頭囲</t>
    <rPh sb="0" eb="2">
      <t>トウイ</t>
    </rPh>
    <phoneticPr fontId="1"/>
  </si>
  <si>
    <t>%tile</t>
    <phoneticPr fontId="1"/>
  </si>
  <si>
    <t>90%tile</t>
    <phoneticPr fontId="1"/>
  </si>
  <si>
    <t>体重</t>
    <phoneticPr fontId="1"/>
  </si>
  <si>
    <t>50%tile</t>
  </si>
  <si>
    <t>10%tile</t>
    <phoneticPr fontId="1"/>
  </si>
  <si>
    <t>身長</t>
    <phoneticPr fontId="1"/>
  </si>
  <si>
    <t>50%tile</t>
    <phoneticPr fontId="1"/>
  </si>
  <si>
    <t>頭囲</t>
    <phoneticPr fontId="1"/>
  </si>
  <si>
    <t>WD</t>
    <phoneticPr fontId="1"/>
  </si>
  <si>
    <t>TYPE</t>
    <phoneticPr fontId="1"/>
  </si>
  <si>
    <t>初産</t>
  </si>
  <si>
    <t>経産</t>
  </si>
  <si>
    <t>・成長ホルモン治療の適応となりうるSGAを判定できるようにした</t>
    <phoneticPr fontId="1"/>
  </si>
  <si>
    <t>体重%tile補正</t>
    <rPh sb="0" eb="2">
      <t>タイジュウ</t>
    </rPh>
    <rPh sb="7" eb="9">
      <t>ホセイ</t>
    </rPh>
    <phoneticPr fontId="1"/>
  </si>
  <si>
    <t>身長%tile補正</t>
    <rPh sb="0" eb="2">
      <t>シンチョウ</t>
    </rPh>
    <rPh sb="7" eb="9">
      <t>ホセイ</t>
    </rPh>
    <phoneticPr fontId="1"/>
  </si>
  <si>
    <t>SGA判定</t>
    <rPh sb="3" eb="5">
      <t>ハンテイ</t>
    </rPh>
    <phoneticPr fontId="1"/>
  </si>
  <si>
    <t>名前</t>
    <rPh sb="0" eb="2">
      <t>ナマエ</t>
    </rPh>
    <phoneticPr fontId="1"/>
  </si>
  <si>
    <t>-2SD</t>
    <phoneticPr fontId="1"/>
  </si>
  <si>
    <t>体重</t>
  </si>
  <si>
    <t>身長</t>
  </si>
  <si>
    <t>男児</t>
  </si>
  <si>
    <t>女児</t>
  </si>
  <si>
    <t>在胎週数</t>
  </si>
  <si>
    <t>在胎日数</t>
  </si>
  <si>
    <t>10パーセンタイル</t>
  </si>
  <si>
    <t>-２SD</t>
  </si>
  <si>
    <t>SGA判定</t>
    <rPh sb="3" eb="5">
      <t>ハンテイ</t>
    </rPh>
    <phoneticPr fontId="1"/>
  </si>
  <si>
    <t>体重10%tile</t>
    <rPh sb="0" eb="2">
      <t>タイジュウ</t>
    </rPh>
    <phoneticPr fontId="1"/>
  </si>
  <si>
    <t>体重-2SD</t>
    <rPh sb="0" eb="2">
      <t>タイジュウ</t>
    </rPh>
    <phoneticPr fontId="1"/>
  </si>
  <si>
    <t>身長10%tile</t>
    <rPh sb="0" eb="2">
      <t>シンチョウ</t>
    </rPh>
    <phoneticPr fontId="1"/>
  </si>
  <si>
    <t>身長-2SD</t>
    <rPh sb="0" eb="2">
      <t>シンチョウ</t>
    </rPh>
    <phoneticPr fontId="1"/>
  </si>
  <si>
    <t>=</t>
    <phoneticPr fontId="1"/>
  </si>
  <si>
    <t xml:space="preserve">・体重、身長、頭囲のプロット </t>
    <phoneticPr fontId="1"/>
  </si>
  <si>
    <t xml:space="preserve">　-グラフは1番上(エクセル行の4行目)の属性(男児/女児、初産/経産)に基づいて描かれます。 </t>
    <phoneticPr fontId="1"/>
  </si>
  <si>
    <t xml:space="preserve">　-従って2番目以降の体重データは、本来と異なるグラフにプロットされる可能性があります。 </t>
    <phoneticPr fontId="1"/>
  </si>
  <si>
    <t>　-身長・頭囲は各属性で基準値が同じなのでグラフも問題ありません。</t>
    <phoneticPr fontId="1"/>
  </si>
  <si>
    <r>
      <t>　-データは赤い</t>
    </r>
    <r>
      <rPr>
        <sz val="12"/>
        <color rgb="FFFF0000"/>
        <rFont val="ＭＳ Ｐゴシック"/>
        <family val="3"/>
        <charset val="128"/>
      </rPr>
      <t>●</t>
    </r>
    <r>
      <rPr>
        <sz val="12"/>
        <color indexed="8"/>
        <rFont val="ＭＳ Ｐゴシック"/>
        <family val="2"/>
        <charset val="128"/>
      </rPr>
      <t xml:space="preserve">で表示されます。 </t>
    </r>
    <phoneticPr fontId="1"/>
  </si>
  <si>
    <t>・成長ホルモン治療となりうるSGA判定</t>
    <phoneticPr fontId="1"/>
  </si>
  <si>
    <t>　-SGA判定に合致する場合、名前の後に「(SGA)」と書かれます。出生時の体格によるGH療法の適応条件は「身長が10パーセンタイル以下　かつ　体重が10パーセンタイル以下」または「身長が-2.0SD(2.27パーセンタイル)以下　または　体重が-2.0SD(2.27パーセンタイル)以下」 です。</t>
    <phoneticPr fontId="1"/>
  </si>
  <si>
    <t>　-日本小児内分泌学会で提示している身長・体重は計算結果と微妙に異なりました。 そのため、SGA判定は日本小児内分泌学会の数値で行い、プロットは計算式に則らせました。微妙に値が異なりますが、体重で3g、身長で0.1cm程度の差だったので大きな問題は無いと思います。</t>
    <phoneticPr fontId="1"/>
  </si>
  <si>
    <t>　-この数値は、あくまでも計算結果に過ぎません。実際の治療適応については、専門家にお尋ね下さい。</t>
    <phoneticPr fontId="1"/>
  </si>
  <si>
    <t>最終修正：2018/3/25</t>
    <rPh sb="0" eb="2">
      <t>サイシュウ</t>
    </rPh>
    <rPh sb="2" eb="4">
      <t>シュウセイ</t>
    </rPh>
    <phoneticPr fontId="1"/>
  </si>
  <si>
    <t>データは、日本小児科学会新生児委員会の</t>
    <phoneticPr fontId="1"/>
  </si>
  <si>
    <t>・グラフをwordなどにコピペしたい時は「シート保護の解除」を行ってください。</t>
    <phoneticPr fontId="12"/>
  </si>
  <si>
    <t>SGA</t>
    <phoneticPr fontId="1"/>
  </si>
  <si>
    <t>Light for date</t>
    <phoneticPr fontId="1"/>
  </si>
  <si>
    <t>AGA</t>
    <phoneticPr fontId="1"/>
  </si>
  <si>
    <t>HFA</t>
    <phoneticPr fontId="1"/>
  </si>
  <si>
    <t>体格プロット</t>
    <rPh sb="0" eb="2">
      <t>タイカク</t>
    </rPh>
    <phoneticPr fontId="1"/>
  </si>
  <si>
    <t>体重</t>
    <rPh sb="0" eb="2">
      <t>タイジュウ</t>
    </rPh>
    <phoneticPr fontId="1"/>
  </si>
  <si>
    <t>身長</t>
    <rPh sb="0" eb="2">
      <t>シンチョウ</t>
    </rPh>
    <phoneticPr fontId="1"/>
  </si>
  <si>
    <t>体格プロット換算</t>
    <rPh sb="0" eb="2">
      <t>タイカク</t>
    </rPh>
    <rPh sb="6" eb="8">
      <t>カンザン</t>
    </rPh>
    <phoneticPr fontId="1"/>
  </si>
  <si>
    <t>実データ</t>
    <rPh sb="0" eb="1">
      <t>ジツ</t>
    </rPh>
    <phoneticPr fontId="1"/>
  </si>
  <si>
    <t>プロット</t>
    <phoneticPr fontId="1"/>
  </si>
  <si>
    <t>SGAプロット換算</t>
    <rPh sb="7" eb="9">
      <t>カンサン</t>
    </rPh>
    <phoneticPr fontId="1"/>
  </si>
  <si>
    <t>体重プロット</t>
    <rPh sb="0" eb="2">
      <t>タイジュウ</t>
    </rPh>
    <phoneticPr fontId="1"/>
  </si>
  <si>
    <t>同属性</t>
    <rPh sb="0" eb="2">
      <t>ドウゾク</t>
    </rPh>
    <rPh sb="2" eb="3">
      <t>セイ</t>
    </rPh>
    <phoneticPr fontId="1"/>
  </si>
  <si>
    <t>別属性</t>
    <rPh sb="0" eb="1">
      <t>ベツ</t>
    </rPh>
    <rPh sb="1" eb="3">
      <t>ゾクセイ</t>
    </rPh>
    <phoneticPr fontId="1"/>
  </si>
  <si>
    <t>Assynmetrical IUGR</t>
    <phoneticPr fontId="1"/>
  </si>
  <si>
    <t>Assynmetrical IUGRプロット換算</t>
    <rPh sb="22" eb="24">
      <t>カンサン</t>
    </rPh>
    <phoneticPr fontId="1"/>
  </si>
  <si>
    <t>実データ</t>
    <rPh sb="0" eb="1">
      <t>ジツ</t>
    </rPh>
    <phoneticPr fontId="1"/>
  </si>
  <si>
    <t>プロット</t>
    <phoneticPr fontId="1"/>
  </si>
  <si>
    <t>SGA・Light for date</t>
    <phoneticPr fontId="1"/>
  </si>
  <si>
    <t>Assynmetrical IUGRプロット</t>
    <phoneticPr fontId="1"/>
  </si>
  <si>
    <t>体重</t>
    <rPh sb="0" eb="2">
      <t>タイジュウ</t>
    </rPh>
    <phoneticPr fontId="1"/>
  </si>
  <si>
    <t>頭位</t>
    <rPh sb="0" eb="2">
      <t>トウイ</t>
    </rPh>
    <phoneticPr fontId="1"/>
  </si>
  <si>
    <t>Y軸代理説明</t>
    <rPh sb="1" eb="2">
      <t>ジク</t>
    </rPh>
    <rPh sb="2" eb="4">
      <t>ダイリ</t>
    </rPh>
    <rPh sb="4" eb="6">
      <t>セツメイ</t>
    </rPh>
    <phoneticPr fontId="1"/>
  </si>
  <si>
    <t>X軸代理説明</t>
    <rPh sb="1" eb="2">
      <t>ジク</t>
    </rPh>
    <rPh sb="2" eb="4">
      <t>ダイリ</t>
    </rPh>
    <rPh sb="4" eb="6">
      <t>セツメイ</t>
    </rPh>
    <phoneticPr fontId="1"/>
  </si>
  <si>
    <t>X軸代理説明補正</t>
    <rPh sb="1" eb="2">
      <t>ジク</t>
    </rPh>
    <rPh sb="2" eb="4">
      <t>ダイリ</t>
    </rPh>
    <rPh sb="4" eb="6">
      <t>セツメイ</t>
    </rPh>
    <rPh sb="6" eb="8">
      <t>ホセイ</t>
    </rPh>
    <phoneticPr fontId="1"/>
  </si>
  <si>
    <t>Y軸代理説明補正</t>
    <rPh sb="1" eb="2">
      <t>ジク</t>
    </rPh>
    <rPh sb="2" eb="4">
      <t>ダイリ</t>
    </rPh>
    <rPh sb="4" eb="6">
      <t>セツメイ</t>
    </rPh>
    <rPh sb="6" eb="8">
      <t>ホセイ</t>
    </rPh>
    <phoneticPr fontId="1"/>
  </si>
  <si>
    <t>10%tile</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</si>
</sst>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
    <numFmt numFmtId="177" formatCode="#,##0.00\ ;\(#,##0.00\);&quot;- &quot;;@\ "/>
    <numFmt numFmtId="178" formatCode="#,##0\ ;\(#,##0\);&quot;- &quot;;@\ "/>
    <numFmt numFmtId="179" formatCode="&quot;$ &quot;#,##0.00\ ;&quot;$ (&quot;#,##0.00\);&quot;$ - &quot;;@\ "/>
    <numFmt numFmtId="180" formatCode="&quot;$ &quot;#,##0\ ;&quot;$ (&quot;#,##0\);&quot;$ - &quot;;@\ "/>
    <numFmt numFmtId="181" formatCode="0\%"/>
    <numFmt numFmtId="182" formatCode="0.0_);[Red]\(0.0\)"/>
    <numFmt numFmtId="183" formatCode="0.0_ "/>
  </numFmts>
  <fonts count="25" x14ac:knownFonts="1">
    <font>
      <sz val="12"/>
      <color theme="1"/>
      <name val="ＭＳ Ｐゴシック"/>
      <family val="2"/>
      <charset val="128"/>
      <scheme val="minor"/>
    </font>
    <font>
      <sz val="6"/>
      <name val="ＭＳ Ｐゴシック"/>
      <family val="2"/>
      <charset val="128"/>
    </font>
    <font>
      <sz val="11"/>
      <color indexed="8"/>
      <name val="ＭＳ Ｐゴシック"/>
      <family val="2"/>
      <charset val="128"/>
    </font>
    <font>
      <sz val="10"/>
      <color indexed="8"/>
      <name val="Arial"/>
      <family val="2"/>
    </font>
    <font>
      <sz val="12"/>
      <color indexed="8"/>
      <name val="ＭＳ Ｐゴシック"/>
      <family val="2"/>
      <charset val="128"/>
    </font>
    <font>
      <sz val="14"/>
      <color indexed="8"/>
      <name val="ＭＳ Ｐゴシック"/>
      <family val="3"/>
      <charset val="128"/>
    </font>
    <font>
      <sz val="6"/>
      <name val="Arial"/>
      <family val="2"/>
    </font>
    <font>
      <sz val="12"/>
      <name val="ＭＳ Ｐゴシック"/>
      <family val="3"/>
      <charset val="128"/>
    </font>
    <font>
      <sz val="12"/>
      <color indexed="12"/>
      <name val="ＭＳ Ｐゴシック"/>
      <family val="3"/>
      <charset val="128"/>
    </font>
    <font>
      <b/>
      <u/>
      <sz val="12"/>
      <color indexed="8"/>
      <name val="ＭＳ Ｐゴシック"/>
      <family val="3"/>
      <charset val="128"/>
    </font>
    <font>
      <sz val="12"/>
      <color theme="0"/>
      <name val="ＭＳ Ｐゴシック"/>
      <family val="2"/>
      <charset val="128"/>
      <scheme val="minor"/>
    </font>
    <font>
      <sz val="12"/>
      <color rgb="FF000000"/>
      <name val="ＭＳ Ｐゴシック"/>
      <family val="3"/>
      <charset val="128"/>
      <scheme val="minor"/>
    </font>
    <font>
      <sz val="6"/>
      <name val="ＭＳ Ｐゴシック"/>
      <family val="2"/>
      <charset val="128"/>
      <scheme val="minor"/>
    </font>
    <font>
      <sz val="12"/>
      <name val="ＭＳ Ｐゴシック"/>
      <family val="2"/>
      <charset val="128"/>
      <scheme val="minor"/>
    </font>
    <font>
      <sz val="18"/>
      <color indexed="8"/>
      <name val="ＭＳ Ｐゴシック"/>
      <family val="2"/>
      <charset val="128"/>
    </font>
    <font>
      <b/>
      <sz val="12"/>
      <color theme="0"/>
      <name val="ＭＳ Ｐゴシック"/>
      <family val="3"/>
      <charset val="128"/>
    </font>
    <font>
      <b/>
      <sz val="12"/>
      <color theme="0"/>
      <name val="ＭＳ Ｐゴシック"/>
      <family val="3"/>
      <charset val="128"/>
      <scheme val="minor"/>
    </font>
    <font>
      <b/>
      <sz val="12"/>
      <color theme="1"/>
      <name val="ＭＳ Ｐゴシック"/>
      <family val="3"/>
      <charset val="128"/>
      <scheme val="minor"/>
    </font>
    <font>
      <sz val="12"/>
      <color theme="0" tint="-0.34998626667073579"/>
      <name val="ＭＳ Ｐゴシック"/>
      <family val="2"/>
      <charset val="128"/>
      <scheme val="minor"/>
    </font>
    <font>
      <sz val="12"/>
      <color theme="0" tint="-0.34998626667073579"/>
      <name val="ＭＳ Ｐゴシック"/>
      <family val="3"/>
      <charset val="128"/>
      <scheme val="minor"/>
    </font>
    <font>
      <sz val="12"/>
      <color rgb="FFFF0000"/>
      <name val="ＭＳ Ｐゴシック"/>
      <family val="2"/>
      <charset val="128"/>
      <scheme val="minor"/>
    </font>
    <font>
      <b/>
      <sz val="12"/>
      <color rgb="FFFF0000"/>
      <name val="ＭＳ Ｐゴシック"/>
      <family val="2"/>
      <charset val="128"/>
      <scheme val="minor"/>
    </font>
    <font>
      <sz val="12"/>
      <color rgb="FFFF0000"/>
      <name val="ＭＳ Ｐゴシック"/>
      <family val="3"/>
      <charset val="128"/>
      <scheme val="minor"/>
    </font>
    <font>
      <sz val="12"/>
      <color rgb="FFFF0000"/>
      <name val="ＭＳ Ｐゴシック"/>
      <family val="3"/>
      <charset val="128"/>
    </font>
    <font>
      <b/>
      <sz val="12"/>
      <color theme="0" tint="-0.34998626667073579"/>
      <name val="ＭＳ Ｐゴシック"/>
      <family val="3"/>
      <charset val="128"/>
      <scheme val="minor"/>
    </font>
  </fonts>
  <fills count="6">
    <fill>
      <patternFill patternType="none"/>
    </fill>
    <fill>
      <patternFill patternType="gray125"/>
    </fill>
    <fill>
      <patternFill patternType="solid">
        <fgColor theme="0" tint="-0.34998626667073579"/>
        <bgColor indexed="64"/>
      </patternFill>
    </fill>
    <fill>
      <patternFill patternType="solid">
        <fgColor theme="4" tint="0.79998168889431442"/>
        <bgColor indexed="41"/>
      </patternFill>
    </fill>
    <fill>
      <patternFill patternType="solid">
        <fgColor theme="9" tint="-0.499984740745262"/>
        <bgColor indexed="64"/>
      </patternFill>
    </fill>
    <fill>
      <patternFill patternType="solid">
        <fgColor rgb="FF7030A0"/>
        <bgColor indexed="64"/>
      </patternFill>
    </fill>
  </fills>
  <borders count="46">
    <border>
      <left/>
      <right/>
      <top/>
      <bottom/>
      <diagonal/>
    </border>
    <border>
      <left style="thin">
        <color indexed="64"/>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auto="1"/>
      </right>
      <top style="thin">
        <color theme="0" tint="-0.14996795556505021"/>
      </top>
      <bottom style="thin">
        <color theme="0" tint="-0.14996795556505021"/>
      </bottom>
      <diagonal/>
    </border>
    <border>
      <left style="thick">
        <color auto="1"/>
      </left>
      <right style="thin">
        <color theme="0" tint="-0.14996795556505021"/>
      </right>
      <top style="thin">
        <color theme="0" tint="-0.14996795556505021"/>
      </top>
      <bottom style="thick">
        <color auto="1"/>
      </bottom>
      <diagonal/>
    </border>
    <border>
      <left style="thin">
        <color theme="0" tint="-0.14996795556505021"/>
      </left>
      <right style="thin">
        <color theme="0" tint="-0.14996795556505021"/>
      </right>
      <top style="thin">
        <color theme="0" tint="-0.14996795556505021"/>
      </top>
      <bottom style="thick">
        <color auto="1"/>
      </bottom>
      <diagonal/>
    </border>
    <border>
      <left style="thin">
        <color theme="0" tint="-0.14996795556505021"/>
      </left>
      <right style="thick">
        <color auto="1"/>
      </right>
      <top style="thin">
        <color theme="0" tint="-0.14996795556505021"/>
      </top>
      <bottom style="thick">
        <color auto="1"/>
      </bottom>
      <diagonal/>
    </border>
    <border>
      <left style="thick">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ck">
        <color auto="1"/>
      </right>
      <top/>
      <bottom style="thin">
        <color theme="0" tint="-0.14996795556505021"/>
      </bottom>
      <diagonal/>
    </border>
    <border>
      <left style="thick">
        <color auto="1"/>
      </left>
      <right style="thin">
        <color rgb="FF7030A0"/>
      </right>
      <top style="thick">
        <color auto="1"/>
      </top>
      <bottom style="thin">
        <color rgb="FF7030A0"/>
      </bottom>
      <diagonal/>
    </border>
    <border>
      <left style="thin">
        <color rgb="FF7030A0"/>
      </left>
      <right style="thin">
        <color rgb="FF7030A0"/>
      </right>
      <top style="thick">
        <color auto="1"/>
      </top>
      <bottom style="thin">
        <color rgb="FF7030A0"/>
      </bottom>
      <diagonal/>
    </border>
    <border>
      <left style="thin">
        <color rgb="FF7030A0"/>
      </left>
      <right style="thick">
        <color auto="1"/>
      </right>
      <top style="thick">
        <color auto="1"/>
      </top>
      <bottom style="thin">
        <color rgb="FF7030A0"/>
      </bottom>
      <diagonal/>
    </border>
    <border>
      <left style="thick">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auto="1"/>
      </left>
      <right style="thin">
        <color theme="0" tint="-0.24994659260841701"/>
      </right>
      <top style="thin">
        <color theme="0" tint="-0.24994659260841701"/>
      </top>
      <bottom style="thick">
        <color auto="1"/>
      </bottom>
      <diagonal/>
    </border>
    <border>
      <left style="thin">
        <color theme="0" tint="-0.24994659260841701"/>
      </left>
      <right style="thin">
        <color theme="0" tint="-0.24994659260841701"/>
      </right>
      <top style="thin">
        <color theme="0" tint="-0.24994659260841701"/>
      </top>
      <bottom style="thick">
        <color auto="1"/>
      </bottom>
      <diagonal/>
    </border>
    <border>
      <left style="thick">
        <color auto="1"/>
      </left>
      <right style="thin">
        <color theme="0" tint="-0.14996795556505021"/>
      </right>
      <top style="thick">
        <color auto="1"/>
      </top>
      <bottom style="double">
        <color auto="1"/>
      </bottom>
      <diagonal/>
    </border>
    <border>
      <left style="thin">
        <color theme="0" tint="-0.14996795556505021"/>
      </left>
      <right style="thin">
        <color theme="0" tint="-0.14996795556505021"/>
      </right>
      <top style="thick">
        <color auto="1"/>
      </top>
      <bottom style="double">
        <color auto="1"/>
      </bottom>
      <diagonal/>
    </border>
    <border>
      <left style="thin">
        <color theme="0" tint="-0.14996795556505021"/>
      </left>
      <right style="thick">
        <color auto="1"/>
      </right>
      <top style="thick">
        <color auto="1"/>
      </top>
      <bottom style="double">
        <color auto="1"/>
      </bottom>
      <diagonal/>
    </border>
    <border>
      <left style="thick">
        <color auto="1"/>
      </left>
      <right style="thin">
        <color rgb="FF7030A0"/>
      </right>
      <top style="thin">
        <color rgb="FF7030A0"/>
      </top>
      <bottom style="double">
        <color auto="1"/>
      </bottom>
      <diagonal/>
    </border>
    <border>
      <left style="thin">
        <color rgb="FF7030A0"/>
      </left>
      <right style="thin">
        <color rgb="FF7030A0"/>
      </right>
      <top style="thin">
        <color rgb="FF7030A0"/>
      </top>
      <bottom style="double">
        <color auto="1"/>
      </bottom>
      <diagonal/>
    </border>
    <border>
      <left style="thin">
        <color rgb="FF7030A0"/>
      </left>
      <right style="thick">
        <color auto="1"/>
      </right>
      <top style="thin">
        <color rgb="FF7030A0"/>
      </top>
      <bottom style="double">
        <color auto="1"/>
      </bottom>
      <diagonal/>
    </border>
    <border>
      <left style="thin">
        <color rgb="FF7030A0"/>
      </left>
      <right/>
      <top style="thick">
        <color auto="1"/>
      </top>
      <bottom style="thin">
        <color rgb="FF7030A0"/>
      </bottom>
      <diagonal/>
    </border>
    <border>
      <left style="thin">
        <color rgb="FF7030A0"/>
      </left>
      <right/>
      <top style="thin">
        <color rgb="FF7030A0"/>
      </top>
      <bottom style="double">
        <color auto="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ck">
        <color auto="1"/>
      </bottom>
      <diagonal/>
    </border>
    <border>
      <left style="thin">
        <color auto="1"/>
      </left>
      <right style="thin">
        <color rgb="FF7030A0"/>
      </right>
      <top style="thick">
        <color auto="1"/>
      </top>
      <bottom style="thin">
        <color rgb="FF7030A0"/>
      </bottom>
      <diagonal/>
    </border>
    <border>
      <left style="thin">
        <color auto="1"/>
      </left>
      <right style="thin">
        <color rgb="FF7030A0"/>
      </right>
      <top style="thin">
        <color rgb="FF7030A0"/>
      </top>
      <bottom style="double">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ck">
        <color auto="1"/>
      </bottom>
      <diagonal/>
    </border>
    <border>
      <left style="thick">
        <color auto="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ck">
        <color auto="1"/>
      </right>
      <top style="thin">
        <color theme="0" tint="-0.14996795556505021"/>
      </top>
      <bottom/>
      <diagonal/>
    </border>
    <border>
      <left style="thin">
        <color theme="0" tint="-0.24994659260841701"/>
      </left>
      <right style="thick">
        <color auto="1"/>
      </right>
      <top style="thin">
        <color theme="0" tint="-0.24994659260841701"/>
      </top>
      <bottom style="thin">
        <color theme="0" tint="-0.24994659260841701"/>
      </bottom>
      <diagonal/>
    </border>
    <border>
      <left style="thin">
        <color theme="0" tint="-0.24994659260841701"/>
      </left>
      <right style="thick">
        <color auto="1"/>
      </right>
      <top style="thin">
        <color theme="0" tint="-0.24994659260841701"/>
      </top>
      <bottom style="thick">
        <color auto="1"/>
      </bottom>
      <diagonal/>
    </border>
  </borders>
  <cellStyleXfs count="7">
    <xf numFmtId="0" fontId="0" fillId="0" borderId="0"/>
    <xf numFmtId="177" fontId="3" fillId="0" borderId="0" applyFill="0" applyBorder="0" applyProtection="0">
      <alignment vertical="center"/>
    </xf>
    <xf numFmtId="178" fontId="3" fillId="0" borderId="0" applyFill="0" applyBorder="0" applyProtection="0">
      <alignment vertical="center"/>
    </xf>
    <xf numFmtId="179" fontId="3" fillId="0" borderId="0" applyFill="0" applyBorder="0" applyProtection="0">
      <alignment vertical="center"/>
    </xf>
    <xf numFmtId="180" fontId="3" fillId="0" borderId="0" applyFill="0" applyBorder="0" applyProtection="0">
      <alignment vertical="center"/>
    </xf>
    <xf numFmtId="181" fontId="3" fillId="0" borderId="0" applyFill="0" applyBorder="0" applyProtection="0">
      <alignment vertical="center"/>
    </xf>
    <xf numFmtId="0" fontId="3" fillId="0" borderId="0">
      <alignment vertical="center"/>
    </xf>
  </cellStyleXfs>
  <cellXfs count="92">
    <xf numFmtId="0" fontId="0" fillId="0" borderId="0" xfId="0"/>
    <xf numFmtId="0" fontId="0" fillId="0" borderId="0" xfId="0" applyAlignment="1">
      <alignment vertical="center"/>
    </xf>
    <xf numFmtId="0" fontId="2" fillId="0" borderId="0" xfId="0" applyNumberFormat="1" applyFont="1" applyFill="1" applyAlignment="1">
      <alignment vertical="center"/>
    </xf>
    <xf numFmtId="4" fontId="2" fillId="0" borderId="0" xfId="0" applyNumberFormat="1" applyFont="1" applyFill="1" applyAlignment="1">
      <alignment vertical="center"/>
    </xf>
    <xf numFmtId="0" fontId="2" fillId="0" borderId="1" xfId="0" applyNumberFormat="1" applyFont="1" applyFill="1" applyBorder="1" applyAlignment="1">
      <alignment vertical="center"/>
    </xf>
    <xf numFmtId="0" fontId="10" fillId="2" borderId="0" xfId="0" applyFont="1" applyFill="1"/>
    <xf numFmtId="0" fontId="4" fillId="0" borderId="0" xfId="6" applyFont="1">
      <alignment vertical="center"/>
    </xf>
    <xf numFmtId="0" fontId="4" fillId="0" borderId="0" xfId="6" applyFont="1" applyAlignment="1">
      <alignment horizontal="center" vertical="center"/>
    </xf>
    <xf numFmtId="0" fontId="4" fillId="3" borderId="2" xfId="6" applyNumberFormat="1" applyFont="1" applyFill="1" applyBorder="1">
      <alignment vertical="center"/>
    </xf>
    <xf numFmtId="0" fontId="4" fillId="3" borderId="3" xfId="6" applyNumberFormat="1" applyFont="1" applyFill="1" applyBorder="1">
      <alignment vertical="center"/>
    </xf>
    <xf numFmtId="0" fontId="4" fillId="3" borderId="4" xfId="6" applyNumberFormat="1" applyFont="1" applyFill="1" applyBorder="1">
      <alignment vertical="center"/>
    </xf>
    <xf numFmtId="0" fontId="4" fillId="3" borderId="5" xfId="6" applyNumberFormat="1" applyFont="1" applyFill="1" applyBorder="1">
      <alignment vertical="center"/>
    </xf>
    <xf numFmtId="0" fontId="5" fillId="3" borderId="0" xfId="6" applyNumberFormat="1" applyFont="1" applyFill="1">
      <alignment vertical="center"/>
    </xf>
    <xf numFmtId="0" fontId="4" fillId="3" borderId="0" xfId="6" applyNumberFormat="1" applyFont="1" applyFill="1">
      <alignment vertical="center"/>
    </xf>
    <xf numFmtId="0" fontId="4" fillId="3" borderId="6" xfId="6" applyNumberFormat="1" applyFont="1" applyFill="1" applyBorder="1">
      <alignment vertical="center"/>
    </xf>
    <xf numFmtId="0" fontId="7" fillId="3" borderId="0" xfId="6" applyNumberFormat="1" applyFont="1" applyFill="1">
      <alignment vertical="center"/>
    </xf>
    <xf numFmtId="0" fontId="4" fillId="3" borderId="7" xfId="6" applyNumberFormat="1" applyFont="1" applyFill="1" applyBorder="1">
      <alignment vertical="center"/>
    </xf>
    <xf numFmtId="0" fontId="4" fillId="3" borderId="8" xfId="6" applyNumberFormat="1" applyFont="1" applyFill="1" applyBorder="1">
      <alignment vertical="center"/>
    </xf>
    <xf numFmtId="0" fontId="4" fillId="3" borderId="9" xfId="6" applyNumberFormat="1" applyFont="1" applyFill="1" applyBorder="1">
      <alignment vertical="center"/>
    </xf>
    <xf numFmtId="0" fontId="11" fillId="0" borderId="0" xfId="0" applyFont="1" applyAlignment="1">
      <alignment vertical="center"/>
    </xf>
    <xf numFmtId="0" fontId="9" fillId="3" borderId="0" xfId="6" applyNumberFormat="1" applyFont="1" applyFill="1">
      <alignment vertical="center"/>
    </xf>
    <xf numFmtId="0" fontId="13" fillId="0" borderId="0" xfId="0" applyFont="1"/>
    <xf numFmtId="0" fontId="14" fillId="0" borderId="0" xfId="6" applyFont="1">
      <alignment vertical="center"/>
    </xf>
    <xf numFmtId="0" fontId="15" fillId="4" borderId="0" xfId="6" applyFont="1" applyFill="1">
      <alignment vertical="center"/>
    </xf>
    <xf numFmtId="0" fontId="17" fillId="2" borderId="0" xfId="0" applyFont="1" applyFill="1" applyProtection="1"/>
    <xf numFmtId="0" fontId="0" fillId="0" borderId="10" xfId="0" applyFill="1" applyBorder="1" applyAlignment="1" applyProtection="1">
      <alignment vertical="center"/>
      <protection locked="0"/>
    </xf>
    <xf numFmtId="0" fontId="0" fillId="0" borderId="10" xfId="0" applyNumberFormat="1" applyFill="1" applyBorder="1" applyAlignment="1" applyProtection="1">
      <alignment vertical="center"/>
      <protection locked="0"/>
    </xf>
    <xf numFmtId="0" fontId="0" fillId="2" borderId="0" xfId="0" applyFill="1" applyProtection="1"/>
    <xf numFmtId="0" fontId="10" fillId="2" borderId="0" xfId="0" applyFont="1" applyFill="1" applyProtection="1"/>
    <xf numFmtId="0" fontId="0" fillId="2" borderId="0" xfId="0" applyFill="1" applyAlignment="1" applyProtection="1">
      <alignment vertical="center"/>
    </xf>
    <xf numFmtId="0" fontId="0" fillId="2" borderId="0" xfId="0" applyNumberFormat="1" applyFill="1" applyAlignment="1" applyProtection="1">
      <alignment vertical="center"/>
    </xf>
    <xf numFmtId="0" fontId="13" fillId="2" borderId="0" xfId="0" applyFont="1" applyFill="1" applyProtection="1"/>
    <xf numFmtId="0" fontId="0" fillId="0" borderId="12"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6" fontId="0" fillId="0" borderId="15" xfId="0" applyNumberFormat="1" applyFill="1" applyBorder="1" applyProtection="1"/>
    <xf numFmtId="0" fontId="18" fillId="2" borderId="0" xfId="0" applyFont="1" applyFill="1" applyProtection="1"/>
    <xf numFmtId="0" fontId="20" fillId="2" borderId="0" xfId="0" applyFont="1" applyFill="1" applyProtection="1"/>
    <xf numFmtId="0" fontId="21" fillId="2" borderId="0" xfId="0" applyFont="1" applyFill="1" applyProtection="1"/>
    <xf numFmtId="0" fontId="22" fillId="2" borderId="0" xfId="0" applyFont="1" applyFill="1" applyProtection="1"/>
    <xf numFmtId="183" fontId="0" fillId="0" borderId="13" xfId="0" applyNumberFormat="1" applyFill="1" applyBorder="1" applyProtection="1"/>
    <xf numFmtId="183" fontId="0" fillId="0" borderId="14" xfId="0" applyNumberFormat="1" applyFill="1" applyBorder="1" applyProtection="1"/>
    <xf numFmtId="0" fontId="16" fillId="5" borderId="19" xfId="0" applyFont="1" applyFill="1" applyBorder="1" applyAlignment="1" applyProtection="1">
      <alignment horizontal="center" vertical="center"/>
    </xf>
    <xf numFmtId="0" fontId="16" fillId="5" borderId="20" xfId="0" applyFont="1" applyFill="1" applyBorder="1" applyAlignment="1" applyProtection="1">
      <alignment horizontal="center" vertical="center"/>
    </xf>
    <xf numFmtId="0" fontId="16" fillId="5" borderId="21" xfId="0" applyFont="1" applyFill="1" applyBorder="1" applyAlignment="1" applyProtection="1">
      <alignment horizontal="center" vertical="center"/>
    </xf>
    <xf numFmtId="0" fontId="0" fillId="0" borderId="17" xfId="0" applyFill="1" applyBorder="1" applyAlignment="1" applyProtection="1">
      <alignment vertical="center"/>
      <protection locked="0"/>
    </xf>
    <xf numFmtId="0" fontId="0" fillId="0" borderId="17" xfId="0" applyNumberFormat="1" applyFill="1" applyBorder="1" applyAlignment="1" applyProtection="1">
      <alignment vertical="center"/>
      <protection locked="0"/>
    </xf>
    <xf numFmtId="0" fontId="0" fillId="0" borderId="18" xfId="0" applyFill="1" applyBorder="1" applyAlignment="1" applyProtection="1">
      <alignment vertical="center"/>
      <protection locked="0"/>
    </xf>
    <xf numFmtId="0" fontId="16" fillId="5" borderId="26" xfId="0" applyFont="1" applyFill="1" applyBorder="1" applyProtection="1"/>
    <xf numFmtId="0" fontId="16" fillId="5" borderId="27" xfId="0" applyFont="1" applyFill="1" applyBorder="1" applyProtection="1"/>
    <xf numFmtId="0" fontId="16" fillId="5" borderId="28" xfId="0" applyFont="1" applyFill="1" applyBorder="1" applyProtection="1"/>
    <xf numFmtId="183" fontId="0" fillId="0" borderId="16" xfId="0" applyNumberFormat="1" applyFill="1" applyBorder="1" applyProtection="1"/>
    <xf numFmtId="183" fontId="0" fillId="0" borderId="17" xfId="0" applyNumberFormat="1" applyFill="1" applyBorder="1" applyProtection="1"/>
    <xf numFmtId="176" fontId="0" fillId="0" borderId="18" xfId="0" applyNumberFormat="1" applyFill="1" applyBorder="1" applyProtection="1"/>
    <xf numFmtId="0" fontId="16" fillId="5" borderId="29" xfId="0" applyFont="1" applyFill="1" applyBorder="1" applyAlignment="1" applyProtection="1">
      <alignment horizontal="center" vertical="center"/>
    </xf>
    <xf numFmtId="0" fontId="16" fillId="5" borderId="30" xfId="0" applyFont="1" applyFill="1" applyBorder="1" applyAlignment="1" applyProtection="1">
      <alignment horizontal="center" vertical="center"/>
    </xf>
    <xf numFmtId="0" fontId="16" fillId="5" borderId="31" xfId="0" applyFont="1" applyFill="1" applyBorder="1" applyAlignment="1" applyProtection="1">
      <alignment horizontal="center" vertical="center"/>
    </xf>
    <xf numFmtId="0" fontId="0" fillId="0" borderId="22" xfId="0" applyFill="1" applyBorder="1" applyAlignment="1" applyProtection="1">
      <alignment vertical="center"/>
    </xf>
    <xf numFmtId="0" fontId="0" fillId="0" borderId="23" xfId="0" applyFill="1" applyBorder="1" applyAlignment="1" applyProtection="1">
      <alignment vertical="center"/>
    </xf>
    <xf numFmtId="0" fontId="0" fillId="0" borderId="24" xfId="0" applyFill="1" applyBorder="1" applyAlignment="1" applyProtection="1">
      <alignment vertical="center"/>
    </xf>
    <xf numFmtId="0" fontId="0" fillId="0" borderId="25" xfId="0" applyFill="1" applyBorder="1" applyAlignment="1" applyProtection="1">
      <alignment vertical="center"/>
    </xf>
    <xf numFmtId="0" fontId="16" fillId="5" borderId="32" xfId="0" applyFont="1" applyFill="1" applyBorder="1" applyAlignment="1" applyProtection="1">
      <alignment horizontal="center" vertical="center"/>
    </xf>
    <xf numFmtId="0" fontId="16" fillId="5" borderId="33" xfId="0" applyFont="1" applyFill="1" applyBorder="1" applyAlignment="1" applyProtection="1">
      <alignment horizontal="center" vertical="center"/>
    </xf>
    <xf numFmtId="0" fontId="0" fillId="0" borderId="34" xfId="0" applyFill="1" applyBorder="1" applyAlignment="1" applyProtection="1">
      <alignment vertical="center"/>
    </xf>
    <xf numFmtId="0" fontId="0" fillId="0" borderId="35" xfId="0" applyFill="1" applyBorder="1" applyAlignment="1" applyProtection="1">
      <alignment vertical="center"/>
    </xf>
    <xf numFmtId="183" fontId="0" fillId="0" borderId="23" xfId="0" applyNumberFormat="1" applyFill="1" applyBorder="1" applyAlignment="1" applyProtection="1">
      <alignment vertical="center"/>
    </xf>
    <xf numFmtId="183" fontId="0" fillId="0" borderId="34" xfId="0" applyNumberFormat="1" applyFill="1" applyBorder="1" applyAlignment="1" applyProtection="1">
      <alignment vertical="center"/>
    </xf>
    <xf numFmtId="183" fontId="0" fillId="0" borderId="25" xfId="0" applyNumberFormat="1" applyFill="1" applyBorder="1" applyAlignment="1" applyProtection="1">
      <alignment vertical="center"/>
    </xf>
    <xf numFmtId="183" fontId="0" fillId="0" borderId="35" xfId="0" applyNumberFormat="1" applyFill="1" applyBorder="1" applyAlignment="1" applyProtection="1">
      <alignment vertical="center"/>
    </xf>
    <xf numFmtId="3" fontId="0" fillId="0" borderId="0" xfId="0" applyNumberFormat="1" applyAlignment="1">
      <alignment vertical="center"/>
    </xf>
    <xf numFmtId="0" fontId="16" fillId="5" borderId="36" xfId="0" applyFont="1" applyFill="1" applyBorder="1" applyAlignment="1" applyProtection="1">
      <alignment horizontal="center" vertical="center"/>
    </xf>
    <xf numFmtId="0" fontId="16" fillId="5" borderId="37" xfId="0" applyFont="1" applyFill="1" applyBorder="1" applyAlignment="1" applyProtection="1">
      <alignment horizontal="center" vertical="center"/>
    </xf>
    <xf numFmtId="183" fontId="0" fillId="0" borderId="38" xfId="0" applyNumberFormat="1" applyFill="1" applyBorder="1" applyAlignment="1" applyProtection="1">
      <alignment vertical="center"/>
    </xf>
    <xf numFmtId="183" fontId="0" fillId="0" borderId="39" xfId="0" applyNumberFormat="1" applyFill="1" applyBorder="1" applyAlignment="1" applyProtection="1">
      <alignment vertical="center"/>
    </xf>
    <xf numFmtId="0" fontId="0" fillId="0" borderId="16" xfId="0" quotePrefix="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2" xfId="0" applyNumberFormat="1" applyFill="1" applyBorder="1" applyAlignment="1" applyProtection="1">
      <alignment vertical="center"/>
      <protection locked="0"/>
    </xf>
    <xf numFmtId="0" fontId="0" fillId="0" borderId="43" xfId="0" applyFill="1" applyBorder="1" applyAlignment="1" applyProtection="1">
      <alignment vertical="center"/>
      <protection locked="0"/>
    </xf>
    <xf numFmtId="0" fontId="24" fillId="2" borderId="0" xfId="0" applyFont="1" applyFill="1" applyProtection="1"/>
    <xf numFmtId="182" fontId="19" fillId="2" borderId="0" xfId="0" applyNumberFormat="1" applyFont="1" applyFill="1" applyProtection="1"/>
    <xf numFmtId="176" fontId="19" fillId="2" borderId="0" xfId="0" applyNumberFormat="1" applyFont="1" applyFill="1" applyProtection="1"/>
    <xf numFmtId="183" fontId="19" fillId="2" borderId="0" xfId="0" applyNumberFormat="1" applyFont="1" applyFill="1" applyProtection="1"/>
    <xf numFmtId="0" fontId="19" fillId="2" borderId="0" xfId="0" applyFont="1" applyFill="1" applyProtection="1"/>
    <xf numFmtId="0" fontId="19" fillId="2" borderId="0" xfId="0" applyFont="1" applyFill="1" applyAlignment="1" applyProtection="1">
      <alignment vertical="center"/>
    </xf>
    <xf numFmtId="0" fontId="19" fillId="2" borderId="0" xfId="0" quotePrefix="1" applyFont="1" applyFill="1" applyAlignment="1" applyProtection="1">
      <alignment vertical="center"/>
    </xf>
    <xf numFmtId="183" fontId="0" fillId="0" borderId="44" xfId="0" applyNumberFormat="1" applyFill="1" applyBorder="1" applyAlignment="1" applyProtection="1">
      <alignment vertical="center"/>
    </xf>
    <xf numFmtId="183" fontId="0" fillId="0" borderId="45" xfId="0" applyNumberFormat="1" applyFill="1" applyBorder="1" applyAlignment="1" applyProtection="1">
      <alignment vertical="center"/>
    </xf>
  </cellXfs>
  <cellStyles count="7">
    <cellStyle name="Comma" xfId="1"/>
    <cellStyle name="Comma[0]" xfId="2"/>
    <cellStyle name="Currency" xfId="3"/>
    <cellStyle name="Currency[0]" xfId="4"/>
    <cellStyle name="Percent" xfId="5"/>
    <cellStyle name="標準" xfId="0" builtinId="0"/>
    <cellStyle name="標準 2" xfId="6"/>
  </cellStyles>
  <dxfs count="10">
    <dxf>
      <font>
        <color theme="0"/>
      </font>
    </dxf>
    <dxf>
      <font>
        <color theme="0"/>
      </font>
    </dxf>
    <dxf>
      <fill>
        <patternFill>
          <bgColor rgb="FFFFCCCC"/>
        </patternFill>
      </fill>
    </dxf>
    <dxf>
      <fill>
        <patternFill>
          <bgColor theme="8" tint="0.79998168889431442"/>
        </patternFill>
      </fill>
    </dxf>
    <dxf>
      <fill>
        <patternFill>
          <bgColor rgb="FFFFCCCC"/>
        </patternFill>
      </fill>
    </dxf>
    <dxf>
      <fill>
        <patternFill patternType="none">
          <bgColor auto="1"/>
        </patternFill>
      </fill>
    </dxf>
    <dxf>
      <font>
        <color rgb="FFFFFFCC"/>
      </font>
      <fill>
        <patternFill patternType="solid">
          <fgColor indexed="64"/>
          <bgColor rgb="FFFFFFCC"/>
        </patternFill>
      </fill>
    </dxf>
    <dxf>
      <fill>
        <patternFill>
          <bgColor theme="8" tint="0.79998168889431442"/>
        </patternFill>
      </fill>
    </dxf>
    <dxf>
      <fill>
        <patternFill>
          <bgColor rgb="FFFFCCCC"/>
        </patternFill>
      </fill>
    </dxf>
    <dxf>
      <fill>
        <patternFill>
          <bgColor theme="6" tint="0.799981688894314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CC"/>
      <color rgb="FF0033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身長</a:t>
            </a:r>
          </a:p>
        </c:rich>
      </c:tx>
      <c:layout/>
      <c:overlay val="0"/>
    </c:title>
    <c:autoTitleDeleted val="0"/>
    <c:plotArea>
      <c:layout/>
      <c:scatterChart>
        <c:scatterStyle val="lineMarker"/>
        <c:varyColors val="0"/>
        <c:ser>
          <c:idx val="0"/>
          <c:order val="0"/>
          <c:tx>
            <c:strRef>
              <c:f>グラフ用データ!$N$3</c:f>
              <c:strCache>
                <c:ptCount val="1"/>
                <c:pt idx="0">
                  <c:v>90%tile</c:v>
                </c:pt>
              </c:strCache>
            </c:strRef>
          </c:tx>
          <c:spPr>
            <a:ln w="12700">
              <a:solidFill>
                <a:sysClr val="windowText" lastClr="000000"/>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グラフ用データ!$N$5:$N$144</c:f>
              <c:numCache>
                <c:formatCode>General</c:formatCode>
                <c:ptCount val="140"/>
                <c:pt idx="0">
                  <c:v>29.229412069315565</c:v>
                </c:pt>
                <c:pt idx="1">
                  <c:v>29.380382395384284</c:v>
                </c:pt>
                <c:pt idx="2">
                  <c:v>29.68019098572751</c:v>
                </c:pt>
                <c:pt idx="3">
                  <c:v>29.830104136924788</c:v>
                </c:pt>
                <c:pt idx="4">
                  <c:v>30.130804541753928</c:v>
                </c:pt>
                <c:pt idx="5">
                  <c:v>30.280517506915384</c:v>
                </c:pt>
                <c:pt idx="6">
                  <c:v>30.580962282037479</c:v>
                </c:pt>
                <c:pt idx="7">
                  <c:v>30.731694075121368</c:v>
                </c:pt>
                <c:pt idx="8">
                  <c:v>30.882407665105656</c:v>
                </c:pt>
                <c:pt idx="9">
                  <c:v>31.187000168903303</c:v>
                </c:pt>
                <c:pt idx="10">
                  <c:v>31.339879345262318</c:v>
                </c:pt>
                <c:pt idx="11">
                  <c:v>31.647655596191303</c:v>
                </c:pt>
                <c:pt idx="12">
                  <c:v>31.802626351304372</c:v>
                </c:pt>
                <c:pt idx="13">
                  <c:v>32.080384754709215</c:v>
                </c:pt>
                <c:pt idx="14">
                  <c:v>32.237431768670163</c:v>
                </c:pt>
                <c:pt idx="15">
                  <c:v>32.39453360479262</c:v>
                </c:pt>
                <c:pt idx="16">
                  <c:v>32.711971827187085</c:v>
                </c:pt>
                <c:pt idx="17">
                  <c:v>32.872380958920466</c:v>
                </c:pt>
                <c:pt idx="18">
                  <c:v>33.194365734144903</c:v>
                </c:pt>
                <c:pt idx="19">
                  <c:v>33.356015287735069</c:v>
                </c:pt>
                <c:pt idx="20">
                  <c:v>33.681850149859955</c:v>
                </c:pt>
                <c:pt idx="21">
                  <c:v>33.846037588651008</c:v>
                </c:pt>
                <c:pt idx="22">
                  <c:v>34.010359512025012</c:v>
                </c:pt>
                <c:pt idx="23">
                  <c:v>34.305778543338953</c:v>
                </c:pt>
                <c:pt idx="24">
                  <c:v>34.472587160607532</c:v>
                </c:pt>
                <c:pt idx="25">
                  <c:v>34.807611715539032</c:v>
                </c:pt>
                <c:pt idx="26">
                  <c:v>34.975830396090799</c:v>
                </c:pt>
                <c:pt idx="27">
                  <c:v>35.276703924821241</c:v>
                </c:pt>
                <c:pt idx="28">
                  <c:v>35.446107170152331</c:v>
                </c:pt>
                <c:pt idx="29">
                  <c:v>35.61458312672282</c:v>
                </c:pt>
                <c:pt idx="30">
                  <c:v>35.952741273960498</c:v>
                </c:pt>
                <c:pt idx="31">
                  <c:v>36.084659814095509</c:v>
                </c:pt>
                <c:pt idx="32">
                  <c:v>36.420762828420003</c:v>
                </c:pt>
                <c:pt idx="33">
                  <c:v>36.588352895519584</c:v>
                </c:pt>
                <c:pt idx="34">
                  <c:v>36.885077792023715</c:v>
                </c:pt>
                <c:pt idx="35">
                  <c:v>37.050715049012446</c:v>
                </c:pt>
                <c:pt idx="36">
                  <c:v>37.216427419607868</c:v>
                </c:pt>
                <c:pt idx="37">
                  <c:v>37.507413045992692</c:v>
                </c:pt>
                <c:pt idx="38">
                  <c:v>37.671099473838417</c:v>
                </c:pt>
                <c:pt idx="39">
                  <c:v>37.956283193635713</c:v>
                </c:pt>
                <c:pt idx="40">
                  <c:v>38.117871955330529</c:v>
                </c:pt>
                <c:pt idx="41">
                  <c:v>38.440359800748027</c:v>
                </c:pt>
                <c:pt idx="42">
                  <c:v>38.601192895900603</c:v>
                </c:pt>
                <c:pt idx="43">
                  <c:v>38.719541900126103</c:v>
                </c:pt>
                <c:pt idx="44">
                  <c:v>39.039125532528566</c:v>
                </c:pt>
                <c:pt idx="45">
                  <c:v>39.198013229632835</c:v>
                </c:pt>
                <c:pt idx="46">
                  <c:v>39.515051146944309</c:v>
                </c:pt>
                <c:pt idx="47">
                  <c:v>39.674337864607672</c:v>
                </c:pt>
                <c:pt idx="48">
                  <c:v>39.991057685663478</c:v>
                </c:pt>
                <c:pt idx="49">
                  <c:v>40.105938632686211</c:v>
                </c:pt>
                <c:pt idx="50">
                  <c:v>40.264419978039314</c:v>
                </c:pt>
                <c:pt idx="51">
                  <c:v>40.581526529195685</c:v>
                </c:pt>
                <c:pt idx="52">
                  <c:v>40.739161312085677</c:v>
                </c:pt>
                <c:pt idx="53">
                  <c:v>41.054510511775973</c:v>
                </c:pt>
                <c:pt idx="54">
                  <c:v>41.211162631671179</c:v>
                </c:pt>
                <c:pt idx="55">
                  <c:v>41.523338203705229</c:v>
                </c:pt>
                <c:pt idx="56">
                  <c:v>41.678933471602093</c:v>
                </c:pt>
                <c:pt idx="57">
                  <c:v>41.833343788946166</c:v>
                </c:pt>
                <c:pt idx="58">
                  <c:v>42.186896867400613</c:v>
                </c:pt>
                <c:pt idx="59">
                  <c:v>42.338134903189136</c:v>
                </c:pt>
                <c:pt idx="60">
                  <c:v>42.638071603614065</c:v>
                </c:pt>
                <c:pt idx="61">
                  <c:v>42.784636337794488</c:v>
                </c:pt>
                <c:pt idx="62">
                  <c:v>43.075202468972059</c:v>
                </c:pt>
                <c:pt idx="63">
                  <c:v>43.216989539733781</c:v>
                </c:pt>
                <c:pt idx="64">
                  <c:v>43.357479183603694</c:v>
                </c:pt>
                <c:pt idx="65">
                  <c:v>43.632588046480649</c:v>
                </c:pt>
                <c:pt idx="66">
                  <c:v>43.76810325771411</c:v>
                </c:pt>
                <c:pt idx="67">
                  <c:v>44.081740543868207</c:v>
                </c:pt>
                <c:pt idx="68">
                  <c:v>44.210173431896358</c:v>
                </c:pt>
                <c:pt idx="69">
                  <c:v>44.462973767632107</c:v>
                </c:pt>
                <c:pt idx="70">
                  <c:v>44.587337987190999</c:v>
                </c:pt>
                <c:pt idx="71">
                  <c:v>44.709306423871531</c:v>
                </c:pt>
                <c:pt idx="72">
                  <c:v>44.95040164103483</c:v>
                </c:pt>
                <c:pt idx="73">
                  <c:v>45.06846207852648</c:v>
                </c:pt>
                <c:pt idx="74">
                  <c:v>45.30314982670037</c:v>
                </c:pt>
                <c:pt idx="75">
                  <c:v>45.418711888429314</c:v>
                </c:pt>
                <c:pt idx="76">
                  <c:v>45.648403474975723</c:v>
                </c:pt>
                <c:pt idx="77">
                  <c:v>45.762533248455334</c:v>
                </c:pt>
                <c:pt idx="78">
                  <c:v>45.876569693251845</c:v>
                </c:pt>
                <c:pt idx="79">
                  <c:v>46.052849017867551</c:v>
                </c:pt>
                <c:pt idx="80">
                  <c:v>46.165614884123571</c:v>
                </c:pt>
                <c:pt idx="81">
                  <c:v>46.389980826674126</c:v>
                </c:pt>
                <c:pt idx="82">
                  <c:v>46.502727661548626</c:v>
                </c:pt>
                <c:pt idx="83">
                  <c:v>46.728036232584721</c:v>
                </c:pt>
                <c:pt idx="84">
                  <c:v>46.839618095322329</c:v>
                </c:pt>
                <c:pt idx="85">
                  <c:v>46.95119392799905</c:v>
                </c:pt>
                <c:pt idx="86">
                  <c:v>47.123264130164358</c:v>
                </c:pt>
                <c:pt idx="87">
                  <c:v>47.234732059407698</c:v>
                </c:pt>
                <c:pt idx="88">
                  <c:v>47.45536793979344</c:v>
                </c:pt>
                <c:pt idx="89">
                  <c:v>47.566739058068947</c:v>
                </c:pt>
                <c:pt idx="90">
                  <c:v>47.787501021690332</c:v>
                </c:pt>
                <c:pt idx="91">
                  <c:v>47.8469831483321</c:v>
                </c:pt>
                <c:pt idx="92">
                  <c:v>47.957495750769048</c:v>
                </c:pt>
                <c:pt idx="93">
                  <c:v>48.179717307648353</c:v>
                </c:pt>
                <c:pt idx="94">
                  <c:v>48.29051949235194</c:v>
                </c:pt>
                <c:pt idx="95">
                  <c:v>48.462390771512972</c:v>
                </c:pt>
                <c:pt idx="96">
                  <c:v>48.573667135902838</c:v>
                </c:pt>
                <c:pt idx="97">
                  <c:v>48.747457307207526</c:v>
                </c:pt>
                <c:pt idx="98">
                  <c:v>48.860442530617817</c:v>
                </c:pt>
                <c:pt idx="99">
                  <c:v>48.973566509391794</c:v>
                </c:pt>
                <c:pt idx="100">
                  <c:v>49.146608656572518</c:v>
                </c:pt>
                <c:pt idx="101">
                  <c:v>49.258359539955251</c:v>
                </c:pt>
                <c:pt idx="102">
                  <c:v>49.426947763688545</c:v>
                </c:pt>
                <c:pt idx="103">
                  <c:v>49.483441212620015</c:v>
                </c:pt>
                <c:pt idx="104">
                  <c:v>49.698223825928473</c:v>
                </c:pt>
                <c:pt idx="105">
                  <c:v>49.749490709302457</c:v>
                </c:pt>
                <c:pt idx="106">
                  <c:v>49.852073772479145</c:v>
                </c:pt>
                <c:pt idx="107">
                  <c:v>49.996462790872876</c:v>
                </c:pt>
                <c:pt idx="108">
                  <c:v>50.091032746614331</c:v>
                </c:pt>
                <c:pt idx="109">
                  <c:v>50.219615103064889</c:v>
                </c:pt>
                <c:pt idx="110">
                  <c:v>50.30714968485249</c:v>
                </c:pt>
                <c:pt idx="111">
                  <c:v>50.421682596676334</c:v>
                </c:pt>
                <c:pt idx="112">
                  <c:v>50.502989439310447</c:v>
                </c:pt>
                <c:pt idx="113">
                  <c:v>50.528384869759485</c:v>
                </c:pt>
                <c:pt idx="114">
                  <c:v>50.686748205582454</c:v>
                </c:pt>
                <c:pt idx="115">
                  <c:v>50.707204114554706</c:v>
                </c:pt>
                <c:pt idx="116">
                  <c:v>50.860378894036387</c:v>
                </c:pt>
                <c:pt idx="117">
                  <c:v>50.935472348893974</c:v>
                </c:pt>
                <c:pt idx="118">
                  <c:v>51.025687393815453</c:v>
                </c:pt>
                <c:pt idx="119">
                  <c:v>51.097524629904271</c:v>
                </c:pt>
                <c:pt idx="120">
                  <c:v>51.169429950922584</c:v>
                </c:pt>
                <c:pt idx="121">
                  <c:v>51.250102552789457</c:v>
                </c:pt>
                <c:pt idx="122">
                  <c:v>51.318649065809012</c:v>
                </c:pt>
                <c:pt idx="123">
                  <c:v>51.45275010018144</c:v>
                </c:pt>
                <c:pt idx="124">
                  <c:v>51.519249924229307</c:v>
                </c:pt>
                <c:pt idx="125">
                  <c:v>51.588843471129991</c:v>
                </c:pt>
                <c:pt idx="126">
                  <c:v>51.6529862748379</c:v>
                </c:pt>
                <c:pt idx="127">
                  <c:v>51.713908902377419</c:v>
                </c:pt>
                <c:pt idx="128">
                  <c:v>51.833404189698477</c:v>
                </c:pt>
                <c:pt idx="129">
                  <c:v>51.888838689728857</c:v>
                </c:pt>
                <c:pt idx="130">
                  <c:v>51.996251604936724</c:v>
                </c:pt>
                <c:pt idx="131">
                  <c:v>52.047232171768499</c:v>
                </c:pt>
                <c:pt idx="132">
                  <c:v>52.082659271170549</c:v>
                </c:pt>
                <c:pt idx="133">
                  <c:v>52.129135162720374</c:v>
                </c:pt>
                <c:pt idx="134">
                  <c:v>52.175520971774048</c:v>
                </c:pt>
                <c:pt idx="135">
                  <c:v>52.265175118394893</c:v>
                </c:pt>
                <c:pt idx="136">
                  <c:v>52.309439427351613</c:v>
                </c:pt>
                <c:pt idx="137">
                  <c:v>52.395845278302275</c:v>
                </c:pt>
                <c:pt idx="138">
                  <c:v>52.439030947425444</c:v>
                </c:pt>
                <c:pt idx="139">
                  <c:v>52.523278212264664</c:v>
                </c:pt>
              </c:numCache>
            </c:numRef>
          </c:yVal>
          <c:smooth val="0"/>
        </c:ser>
        <c:ser>
          <c:idx val="1"/>
          <c:order val="1"/>
          <c:tx>
            <c:strRef>
              <c:f>グラフ用データ!$O$3</c:f>
              <c:strCache>
                <c:ptCount val="1"/>
                <c:pt idx="0">
                  <c:v>50%tile</c:v>
                </c:pt>
              </c:strCache>
            </c:strRef>
          </c:tx>
          <c:spPr>
            <a:ln>
              <a:solidFill>
                <a:schemeClr val="tx1"/>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グラフ用データ!$O$5:$O$144</c:f>
              <c:numCache>
                <c:formatCode>General</c:formatCode>
                <c:ptCount val="140"/>
                <c:pt idx="0">
                  <c:v>27.204000000000001</c:v>
                </c:pt>
                <c:pt idx="1">
                  <c:v>27.347000000000001</c:v>
                </c:pt>
                <c:pt idx="2">
                  <c:v>27.631</c:v>
                </c:pt>
                <c:pt idx="3">
                  <c:v>27.773</c:v>
                </c:pt>
                <c:pt idx="4">
                  <c:v>28.058</c:v>
                </c:pt>
                <c:pt idx="5">
                  <c:v>28.2</c:v>
                </c:pt>
                <c:pt idx="6">
                  <c:v>28.484999999999999</c:v>
                </c:pt>
                <c:pt idx="7">
                  <c:v>28.628</c:v>
                </c:pt>
                <c:pt idx="8">
                  <c:v>28.771000000000001</c:v>
                </c:pt>
                <c:pt idx="9">
                  <c:v>29.06</c:v>
                </c:pt>
                <c:pt idx="10">
                  <c:v>29.204999999999998</c:v>
                </c:pt>
                <c:pt idx="11">
                  <c:v>29.497</c:v>
                </c:pt>
                <c:pt idx="12">
                  <c:v>29.643999999999998</c:v>
                </c:pt>
                <c:pt idx="13">
                  <c:v>29.94</c:v>
                </c:pt>
                <c:pt idx="14">
                  <c:v>30.088999999999999</c:v>
                </c:pt>
                <c:pt idx="15">
                  <c:v>30.238</c:v>
                </c:pt>
                <c:pt idx="16">
                  <c:v>30.539000000000001</c:v>
                </c:pt>
                <c:pt idx="17">
                  <c:v>30.690999999999999</c:v>
                </c:pt>
                <c:pt idx="18">
                  <c:v>30.995999999999999</c:v>
                </c:pt>
                <c:pt idx="19">
                  <c:v>31.149000000000001</c:v>
                </c:pt>
                <c:pt idx="20">
                  <c:v>31.457000000000001</c:v>
                </c:pt>
                <c:pt idx="21">
                  <c:v>31.611999999999998</c:v>
                </c:pt>
                <c:pt idx="22">
                  <c:v>31.766999999999999</c:v>
                </c:pt>
                <c:pt idx="23">
                  <c:v>32.079000000000001</c:v>
                </c:pt>
                <c:pt idx="24">
                  <c:v>32.235999999999997</c:v>
                </c:pt>
                <c:pt idx="25">
                  <c:v>32.551000000000002</c:v>
                </c:pt>
                <c:pt idx="26">
                  <c:v>32.709000000000003</c:v>
                </c:pt>
                <c:pt idx="27">
                  <c:v>33.026000000000003</c:v>
                </c:pt>
                <c:pt idx="28">
                  <c:v>33.185000000000002</c:v>
                </c:pt>
                <c:pt idx="29">
                  <c:v>33.343000000000004</c:v>
                </c:pt>
                <c:pt idx="30">
                  <c:v>33.659999999999997</c:v>
                </c:pt>
                <c:pt idx="31">
                  <c:v>33.819000000000003</c:v>
                </c:pt>
                <c:pt idx="32">
                  <c:v>34.134</c:v>
                </c:pt>
                <c:pt idx="33">
                  <c:v>34.290999999999997</c:v>
                </c:pt>
                <c:pt idx="34">
                  <c:v>34.604999999999997</c:v>
                </c:pt>
                <c:pt idx="35">
                  <c:v>34.76</c:v>
                </c:pt>
                <c:pt idx="36">
                  <c:v>34.914999999999999</c:v>
                </c:pt>
                <c:pt idx="37">
                  <c:v>35.223999999999997</c:v>
                </c:pt>
                <c:pt idx="38">
                  <c:v>35.377000000000002</c:v>
                </c:pt>
                <c:pt idx="39">
                  <c:v>35.680999999999997</c:v>
                </c:pt>
                <c:pt idx="40">
                  <c:v>35.832000000000001</c:v>
                </c:pt>
                <c:pt idx="41">
                  <c:v>36.133000000000003</c:v>
                </c:pt>
                <c:pt idx="42">
                  <c:v>36.283000000000001</c:v>
                </c:pt>
                <c:pt idx="43">
                  <c:v>36.432000000000002</c:v>
                </c:pt>
                <c:pt idx="44">
                  <c:v>36.729999999999997</c:v>
                </c:pt>
                <c:pt idx="45">
                  <c:v>36.878</c:v>
                </c:pt>
                <c:pt idx="46">
                  <c:v>37.173000000000002</c:v>
                </c:pt>
                <c:pt idx="47">
                  <c:v>37.320999999999998</c:v>
                </c:pt>
                <c:pt idx="48">
                  <c:v>37.615000000000002</c:v>
                </c:pt>
                <c:pt idx="49">
                  <c:v>37.762</c:v>
                </c:pt>
                <c:pt idx="50">
                  <c:v>37.908999999999999</c:v>
                </c:pt>
                <c:pt idx="51">
                  <c:v>38.203000000000003</c:v>
                </c:pt>
                <c:pt idx="52">
                  <c:v>38.348999999999997</c:v>
                </c:pt>
                <c:pt idx="53">
                  <c:v>38.640999999999998</c:v>
                </c:pt>
                <c:pt idx="54">
                  <c:v>38.786000000000001</c:v>
                </c:pt>
                <c:pt idx="55">
                  <c:v>39.075000000000003</c:v>
                </c:pt>
                <c:pt idx="56">
                  <c:v>39.219000000000001</c:v>
                </c:pt>
                <c:pt idx="57">
                  <c:v>39.362000000000002</c:v>
                </c:pt>
                <c:pt idx="58">
                  <c:v>39.646000000000001</c:v>
                </c:pt>
                <c:pt idx="59">
                  <c:v>39.786000000000001</c:v>
                </c:pt>
                <c:pt idx="60">
                  <c:v>40.064</c:v>
                </c:pt>
                <c:pt idx="61">
                  <c:v>40.200000000000003</c:v>
                </c:pt>
                <c:pt idx="62">
                  <c:v>40.47</c:v>
                </c:pt>
                <c:pt idx="63">
                  <c:v>40.601999999999997</c:v>
                </c:pt>
                <c:pt idx="64">
                  <c:v>40.732999999999997</c:v>
                </c:pt>
                <c:pt idx="65">
                  <c:v>40.99</c:v>
                </c:pt>
                <c:pt idx="66">
                  <c:v>41.116999999999997</c:v>
                </c:pt>
                <c:pt idx="67">
                  <c:v>41.365000000000002</c:v>
                </c:pt>
                <c:pt idx="68">
                  <c:v>41.485999999999997</c:v>
                </c:pt>
                <c:pt idx="69">
                  <c:v>41.725000000000001</c:v>
                </c:pt>
                <c:pt idx="70">
                  <c:v>41.843000000000004</c:v>
                </c:pt>
                <c:pt idx="71">
                  <c:v>41.959000000000003</c:v>
                </c:pt>
                <c:pt idx="72">
                  <c:v>42.189</c:v>
                </c:pt>
                <c:pt idx="73">
                  <c:v>42.302</c:v>
                </c:pt>
                <c:pt idx="74">
                  <c:v>42.527000000000001</c:v>
                </c:pt>
                <c:pt idx="75">
                  <c:v>42.637999999999998</c:v>
                </c:pt>
                <c:pt idx="76">
                  <c:v>42.859000000000002</c:v>
                </c:pt>
                <c:pt idx="77">
                  <c:v>42.969000000000001</c:v>
                </c:pt>
                <c:pt idx="78">
                  <c:v>43.079000000000001</c:v>
                </c:pt>
                <c:pt idx="79">
                  <c:v>43.298000000000002</c:v>
                </c:pt>
                <c:pt idx="80">
                  <c:v>43.406999999999996</c:v>
                </c:pt>
                <c:pt idx="81">
                  <c:v>43.624000000000002</c:v>
                </c:pt>
                <c:pt idx="82">
                  <c:v>43.732999999999997</c:v>
                </c:pt>
                <c:pt idx="83">
                  <c:v>43.951000000000001</c:v>
                </c:pt>
                <c:pt idx="84">
                  <c:v>44.058999999999997</c:v>
                </c:pt>
                <c:pt idx="85">
                  <c:v>44.167000000000002</c:v>
                </c:pt>
                <c:pt idx="86">
                  <c:v>44.383000000000003</c:v>
                </c:pt>
                <c:pt idx="87">
                  <c:v>44.491</c:v>
                </c:pt>
                <c:pt idx="88">
                  <c:v>44.704999999999998</c:v>
                </c:pt>
                <c:pt idx="89">
                  <c:v>44.813000000000002</c:v>
                </c:pt>
                <c:pt idx="90">
                  <c:v>45.027000000000001</c:v>
                </c:pt>
                <c:pt idx="91">
                  <c:v>45.134</c:v>
                </c:pt>
                <c:pt idx="92">
                  <c:v>45.241</c:v>
                </c:pt>
                <c:pt idx="93">
                  <c:v>45.456000000000003</c:v>
                </c:pt>
                <c:pt idx="94">
                  <c:v>45.563000000000002</c:v>
                </c:pt>
                <c:pt idx="95">
                  <c:v>45.777999999999999</c:v>
                </c:pt>
                <c:pt idx="96">
                  <c:v>45.884999999999998</c:v>
                </c:pt>
                <c:pt idx="97">
                  <c:v>46.100999999999999</c:v>
                </c:pt>
                <c:pt idx="98">
                  <c:v>46.209000000000003</c:v>
                </c:pt>
                <c:pt idx="99">
                  <c:v>46.317</c:v>
                </c:pt>
                <c:pt idx="100">
                  <c:v>46.530999999999999</c:v>
                </c:pt>
                <c:pt idx="101">
                  <c:v>46.637</c:v>
                </c:pt>
                <c:pt idx="102">
                  <c:v>46.845999999999997</c:v>
                </c:pt>
                <c:pt idx="103">
                  <c:v>46.948999999999998</c:v>
                </c:pt>
                <c:pt idx="104">
                  <c:v>47.151000000000003</c:v>
                </c:pt>
                <c:pt idx="105">
                  <c:v>47.249000000000002</c:v>
                </c:pt>
                <c:pt idx="106">
                  <c:v>47.344999999999999</c:v>
                </c:pt>
                <c:pt idx="107">
                  <c:v>47.53</c:v>
                </c:pt>
                <c:pt idx="108">
                  <c:v>47.618000000000002</c:v>
                </c:pt>
                <c:pt idx="109">
                  <c:v>47.787999999999997</c:v>
                </c:pt>
                <c:pt idx="110">
                  <c:v>47.869</c:v>
                </c:pt>
                <c:pt idx="111">
                  <c:v>48.026000000000003</c:v>
                </c:pt>
                <c:pt idx="112">
                  <c:v>48.100999999999999</c:v>
                </c:pt>
                <c:pt idx="113">
                  <c:v>48.176000000000002</c:v>
                </c:pt>
                <c:pt idx="114">
                  <c:v>48.322000000000003</c:v>
                </c:pt>
                <c:pt idx="115">
                  <c:v>48.393000000000001</c:v>
                </c:pt>
                <c:pt idx="116">
                  <c:v>48.533999999999999</c:v>
                </c:pt>
                <c:pt idx="117">
                  <c:v>48.603000000000002</c:v>
                </c:pt>
                <c:pt idx="118">
                  <c:v>48.738999999999997</c:v>
                </c:pt>
                <c:pt idx="119">
                  <c:v>48.805</c:v>
                </c:pt>
                <c:pt idx="120">
                  <c:v>48.871000000000002</c:v>
                </c:pt>
                <c:pt idx="121">
                  <c:v>48.999000000000002</c:v>
                </c:pt>
                <c:pt idx="122">
                  <c:v>49.061999999999998</c:v>
                </c:pt>
                <c:pt idx="123">
                  <c:v>49.185000000000002</c:v>
                </c:pt>
                <c:pt idx="124">
                  <c:v>49.246000000000002</c:v>
                </c:pt>
                <c:pt idx="125">
                  <c:v>49.365000000000002</c:v>
                </c:pt>
                <c:pt idx="126">
                  <c:v>49.423999999999999</c:v>
                </c:pt>
                <c:pt idx="127">
                  <c:v>49.48</c:v>
                </c:pt>
                <c:pt idx="128">
                  <c:v>49.59</c:v>
                </c:pt>
                <c:pt idx="129">
                  <c:v>49.640999999999998</c:v>
                </c:pt>
                <c:pt idx="130">
                  <c:v>49.74</c:v>
                </c:pt>
                <c:pt idx="131">
                  <c:v>49.786999999999999</c:v>
                </c:pt>
                <c:pt idx="132">
                  <c:v>49.877000000000002</c:v>
                </c:pt>
                <c:pt idx="133">
                  <c:v>49.92</c:v>
                </c:pt>
                <c:pt idx="134">
                  <c:v>49.963000000000001</c:v>
                </c:pt>
                <c:pt idx="135">
                  <c:v>50.045999999999999</c:v>
                </c:pt>
                <c:pt idx="136">
                  <c:v>50.087000000000003</c:v>
                </c:pt>
                <c:pt idx="137">
                  <c:v>50.167000000000002</c:v>
                </c:pt>
                <c:pt idx="138">
                  <c:v>50.207000000000001</c:v>
                </c:pt>
                <c:pt idx="139">
                  <c:v>50.284999999999997</c:v>
                </c:pt>
              </c:numCache>
            </c:numRef>
          </c:yVal>
          <c:smooth val="0"/>
        </c:ser>
        <c:ser>
          <c:idx val="2"/>
          <c:order val="2"/>
          <c:tx>
            <c:strRef>
              <c:f>グラフ用データ!$P$3</c:f>
              <c:strCache>
                <c:ptCount val="1"/>
                <c:pt idx="0">
                  <c:v>10%tile</c:v>
                </c:pt>
              </c:strCache>
            </c:strRef>
          </c:tx>
          <c:spPr>
            <a:ln w="12700">
              <a:solidFill>
                <a:sysClr val="windowText" lastClr="000000"/>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グラフ用データ!$P$5:$P$144</c:f>
              <c:numCache>
                <c:formatCode>General</c:formatCode>
                <c:ptCount val="140"/>
                <c:pt idx="0">
                  <c:v>25.035652101391598</c:v>
                </c:pt>
                <c:pt idx="1">
                  <c:v>25.163860206400841</c:v>
                </c:pt>
                <c:pt idx="2">
                  <c:v>25.418379774639714</c:v>
                </c:pt>
                <c:pt idx="3">
                  <c:v>25.545612623682736</c:v>
                </c:pt>
                <c:pt idx="4">
                  <c:v>25.800657850566257</c:v>
                </c:pt>
                <c:pt idx="5">
                  <c:v>25.927546275593972</c:v>
                </c:pt>
                <c:pt idx="6">
                  <c:v>26.182080897159679</c:v>
                </c:pt>
                <c:pt idx="7">
                  <c:v>26.309726073261203</c:v>
                </c:pt>
                <c:pt idx="8">
                  <c:v>26.437316174786808</c:v>
                </c:pt>
                <c:pt idx="9">
                  <c:v>26.695085450619882</c:v>
                </c:pt>
                <c:pt idx="10">
                  <c:v>26.82444847291584</c:v>
                </c:pt>
                <c:pt idx="11">
                  <c:v>27.084738986136177</c:v>
                </c:pt>
                <c:pt idx="12">
                  <c:v>27.215770076317462</c:v>
                </c:pt>
                <c:pt idx="13">
                  <c:v>27.523528100699021</c:v>
                </c:pt>
                <c:pt idx="14">
                  <c:v>27.656697175426725</c:v>
                </c:pt>
                <c:pt idx="15">
                  <c:v>27.78991895747404</c:v>
                </c:pt>
                <c:pt idx="16">
                  <c:v>28.059069645869091</c:v>
                </c:pt>
                <c:pt idx="17">
                  <c:v>28.19510894901433</c:v>
                </c:pt>
                <c:pt idx="18">
                  <c:v>28.468178136554819</c:v>
                </c:pt>
                <c:pt idx="19">
                  <c:v>28.60532387958299</c:v>
                </c:pt>
                <c:pt idx="20">
                  <c:v>28.882002515049642</c:v>
                </c:pt>
                <c:pt idx="21">
                  <c:v>29.02154581834904</c:v>
                </c:pt>
                <c:pt idx="22">
                  <c:v>29.161286610919127</c:v>
                </c:pt>
                <c:pt idx="23">
                  <c:v>29.492147726843683</c:v>
                </c:pt>
                <c:pt idx="24">
                  <c:v>29.634773846491306</c:v>
                </c:pt>
                <c:pt idx="25">
                  <c:v>29.921464931980672</c:v>
                </c:pt>
                <c:pt idx="26">
                  <c:v>30.065537071452066</c:v>
                </c:pt>
                <c:pt idx="27">
                  <c:v>30.405302891408706</c:v>
                </c:pt>
                <c:pt idx="28">
                  <c:v>30.551002715267082</c:v>
                </c:pt>
                <c:pt idx="29">
                  <c:v>30.696003905442431</c:v>
                </c:pt>
                <c:pt idx="30">
                  <c:v>30.987144544681872</c:v>
                </c:pt>
                <c:pt idx="31">
                  <c:v>31.18478182170038</c:v>
                </c:pt>
                <c:pt idx="32">
                  <c:v>31.475245947601074</c:v>
                </c:pt>
                <c:pt idx="33">
                  <c:v>31.620130131271093</c:v>
                </c:pt>
                <c:pt idx="34">
                  <c:v>31.962829731209762</c:v>
                </c:pt>
                <c:pt idx="35">
                  <c:v>32.106655031491059</c:v>
                </c:pt>
                <c:pt idx="36">
                  <c:v>32.250596118141665</c:v>
                </c:pt>
                <c:pt idx="37">
                  <c:v>32.590991261312681</c:v>
                </c:pt>
                <c:pt idx="38">
                  <c:v>32.733731170388531</c:v>
                </c:pt>
                <c:pt idx="39">
                  <c:v>33.071135718368183</c:v>
                </c:pt>
                <c:pt idx="40">
                  <c:v>33.212539104771899</c:v>
                </c:pt>
                <c:pt idx="41">
                  <c:v>33.494968322033756</c:v>
                </c:pt>
                <c:pt idx="42">
                  <c:v>33.635892400086092</c:v>
                </c:pt>
                <c:pt idx="43">
                  <c:v>33.829903941316772</c:v>
                </c:pt>
                <c:pt idx="44">
                  <c:v>34.11084280057424</c:v>
                </c:pt>
                <c:pt idx="45">
                  <c:v>34.250603166482648</c:v>
                </c:pt>
                <c:pt idx="46">
                  <c:v>34.52963704093785</c:v>
                </c:pt>
                <c:pt idx="47">
                  <c:v>34.669941253249959</c:v>
                </c:pt>
                <c:pt idx="48">
                  <c:v>34.94903702607747</c:v>
                </c:pt>
                <c:pt idx="49">
                  <c:v>35.143546140631351</c:v>
                </c:pt>
                <c:pt idx="50">
                  <c:v>35.283653682908096</c:v>
                </c:pt>
                <c:pt idx="51">
                  <c:v>35.564008415293983</c:v>
                </c:pt>
                <c:pt idx="52">
                  <c:v>35.703421549749002</c:v>
                </c:pt>
                <c:pt idx="53">
                  <c:v>35.982289720454354</c:v>
                </c:pt>
                <c:pt idx="54">
                  <c:v>36.12081334038335</c:v>
                </c:pt>
                <c:pt idx="55">
                  <c:v>36.396775698797057</c:v>
                </c:pt>
                <c:pt idx="56">
                  <c:v>36.534311178885929</c:v>
                </c:pt>
                <c:pt idx="57">
                  <c:v>36.67073393175697</c:v>
                </c:pt>
                <c:pt idx="58">
                  <c:v>36.885868705182439</c:v>
                </c:pt>
                <c:pt idx="59">
                  <c:v>37.019069219101404</c:v>
                </c:pt>
                <c:pt idx="60">
                  <c:v>37.283035726735733</c:v>
                </c:pt>
                <c:pt idx="61">
                  <c:v>37.411939004647849</c:v>
                </c:pt>
                <c:pt idx="62">
                  <c:v>37.667303327092888</c:v>
                </c:pt>
                <c:pt idx="63">
                  <c:v>37.791798660154406</c:v>
                </c:pt>
                <c:pt idx="64">
                  <c:v>37.915063998396846</c:v>
                </c:pt>
                <c:pt idx="65">
                  <c:v>38.156240943894517</c:v>
                </c:pt>
                <c:pt idx="66">
                  <c:v>38.274873735827619</c:v>
                </c:pt>
                <c:pt idx="67">
                  <c:v>38.44857597001085</c:v>
                </c:pt>
                <c:pt idx="68">
                  <c:v>38.560394393274848</c:v>
                </c:pt>
                <c:pt idx="69">
                  <c:v>38.780137672298729</c:v>
                </c:pt>
                <c:pt idx="70">
                  <c:v>38.888053992469636</c:v>
                </c:pt>
                <c:pt idx="71">
                  <c:v>38.993767957479562</c:v>
                </c:pt>
                <c:pt idx="72">
                  <c:v>39.202399261310482</c:v>
                </c:pt>
                <c:pt idx="73">
                  <c:v>39.30437856023768</c:v>
                </c:pt>
                <c:pt idx="74">
                  <c:v>39.506881377095787</c:v>
                </c:pt>
                <c:pt idx="75">
                  <c:v>39.606470831705828</c:v>
                </c:pt>
                <c:pt idx="76">
                  <c:v>39.80417062467572</c:v>
                </c:pt>
                <c:pt idx="77">
                  <c:v>39.902275304219756</c:v>
                </c:pt>
                <c:pt idx="78">
                  <c:v>40.000227688790176</c:v>
                </c:pt>
                <c:pt idx="79">
                  <c:v>40.256825284217129</c:v>
                </c:pt>
                <c:pt idx="80">
                  <c:v>40.353838203822143</c:v>
                </c:pt>
                <c:pt idx="81">
                  <c:v>40.546702687678973</c:v>
                </c:pt>
                <c:pt idx="82">
                  <c:v>40.64359826087609</c:v>
                </c:pt>
                <c:pt idx="83">
                  <c:v>40.83703510566243</c:v>
                </c:pt>
                <c:pt idx="84">
                  <c:v>40.932762476691025</c:v>
                </c:pt>
                <c:pt idx="85">
                  <c:v>41.028448363171201</c:v>
                </c:pt>
                <c:pt idx="86">
                  <c:v>41.284525433923712</c:v>
                </c:pt>
                <c:pt idx="87">
                  <c:v>41.38032550499603</c:v>
                </c:pt>
                <c:pt idx="88">
                  <c:v>41.569703379807812</c:v>
                </c:pt>
                <c:pt idx="89">
                  <c:v>41.665256521760128</c:v>
                </c:pt>
                <c:pt idx="90">
                  <c:v>41.854611821921274</c:v>
                </c:pt>
                <c:pt idx="91">
                  <c:v>42.016910814146684</c:v>
                </c:pt>
                <c:pt idx="92">
                  <c:v>42.112088493005409</c:v>
                </c:pt>
                <c:pt idx="93">
                  <c:v>42.303495987823084</c:v>
                </c:pt>
                <c:pt idx="94">
                  <c:v>42.399035580704854</c:v>
                </c:pt>
                <c:pt idx="95">
                  <c:v>42.661065651006737</c:v>
                </c:pt>
                <c:pt idx="96">
                  <c:v>42.757664986852781</c:v>
                </c:pt>
                <c:pt idx="97">
                  <c:v>43.023711242625403</c:v>
                </c:pt>
                <c:pt idx="98">
                  <c:v>43.122604503125579</c:v>
                </c:pt>
                <c:pt idx="99">
                  <c:v>43.221709993701829</c:v>
                </c:pt>
                <c:pt idx="100">
                  <c:v>43.490127876255407</c:v>
                </c:pt>
                <c:pt idx="101">
                  <c:v>43.588877085153378</c:v>
                </c:pt>
                <c:pt idx="102">
                  <c:v>43.855577883577169</c:v>
                </c:pt>
                <c:pt idx="103">
                  <c:v>44.023580139131298</c:v>
                </c:pt>
                <c:pt idx="104">
                  <c:v>44.215851850114404</c:v>
                </c:pt>
                <c:pt idx="105">
                  <c:v>44.380396361933521</c:v>
                </c:pt>
                <c:pt idx="106">
                  <c:v>44.472816632146838</c:v>
                </c:pt>
                <c:pt idx="107">
                  <c:v>44.722367615680902</c:v>
                </c:pt>
                <c:pt idx="108">
                  <c:v>44.808101133218919</c:v>
                </c:pt>
                <c:pt idx="109">
                  <c:v>45.044614762546651</c:v>
                </c:pt>
                <c:pt idx="110">
                  <c:v>45.124407681042648</c:v>
                </c:pt>
                <c:pt idx="111">
                  <c:v>45.349067151166949</c:v>
                </c:pt>
                <c:pt idx="112">
                  <c:v>45.423450190075123</c:v>
                </c:pt>
                <c:pt idx="113">
                  <c:v>45.567137260865941</c:v>
                </c:pt>
                <c:pt idx="114">
                  <c:v>45.712325844248213</c:v>
                </c:pt>
                <c:pt idx="115">
                  <c:v>45.85187990747437</c:v>
                </c:pt>
                <c:pt idx="116">
                  <c:v>45.992637075936607</c:v>
                </c:pt>
                <c:pt idx="117">
                  <c:v>46.061658971432074</c:v>
                </c:pt>
                <c:pt idx="118">
                  <c:v>46.265848239097181</c:v>
                </c:pt>
                <c:pt idx="119">
                  <c:v>46.331977663678416</c:v>
                </c:pt>
                <c:pt idx="120">
                  <c:v>46.398168588772009</c:v>
                </c:pt>
                <c:pt idx="121">
                  <c:v>46.594087398018083</c:v>
                </c:pt>
                <c:pt idx="122">
                  <c:v>46.657250034822532</c:v>
                </c:pt>
                <c:pt idx="123">
                  <c:v>46.780833322275662</c:v>
                </c:pt>
                <c:pt idx="124">
                  <c:v>46.842082526536238</c:v>
                </c:pt>
                <c:pt idx="125">
                  <c:v>47.028399247945273</c:v>
                </c:pt>
                <c:pt idx="126">
                  <c:v>47.087521627694642</c:v>
                </c:pt>
                <c:pt idx="127">
                  <c:v>47.143668920185235</c:v>
                </c:pt>
                <c:pt idx="128">
                  <c:v>47.253709368456043</c:v>
                </c:pt>
                <c:pt idx="129">
                  <c:v>47.304744837537179</c:v>
                </c:pt>
                <c:pt idx="130">
                  <c:v>47.403556105910724</c:v>
                </c:pt>
                <c:pt idx="131">
                  <c:v>47.450436202040414</c:v>
                </c:pt>
                <c:pt idx="132">
                  <c:v>47.606014926719574</c:v>
                </c:pt>
                <c:pt idx="133">
                  <c:v>47.648807147662467</c:v>
                </c:pt>
                <c:pt idx="134">
                  <c:v>47.691492914219324</c:v>
                </c:pt>
                <c:pt idx="135">
                  <c:v>47.773999522001247</c:v>
                </c:pt>
                <c:pt idx="136">
                  <c:v>47.814722061899943</c:v>
                </c:pt>
                <c:pt idx="137">
                  <c:v>47.894203969578307</c:v>
                </c:pt>
                <c:pt idx="138">
                  <c:v>47.933918053713867</c:v>
                </c:pt>
                <c:pt idx="139">
                  <c:v>48.011383187822489</c:v>
                </c:pt>
              </c:numCache>
            </c:numRef>
          </c:yVal>
          <c:smooth val="0"/>
        </c:ser>
        <c:ser>
          <c:idx val="3"/>
          <c:order val="3"/>
          <c:tx>
            <c:v/>
          </c:tx>
          <c:spPr>
            <a:ln w="38100">
              <a:noFill/>
            </a:ln>
          </c:spPr>
          <c:marker>
            <c:symbol val="circle"/>
            <c:size val="8"/>
            <c:spPr>
              <a:solidFill>
                <a:srgbClr val="FF0000"/>
              </a:solidFill>
              <a:ln w="19050">
                <a:solidFill>
                  <a:schemeClr val="bg1"/>
                </a:solidFill>
              </a:ln>
            </c:spPr>
          </c:marker>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spPr>
              <a:solidFill>
                <a:sysClr val="window" lastClr="FFFFFF"/>
              </a:solidFill>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データ入力部!$AD$4:$AD$13</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データ入力部!$I$4:$I$13</c:f>
              <c:numCache>
                <c:formatCode>General</c:formatCode>
                <c:ptCount val="10"/>
              </c:numCache>
            </c:numRef>
          </c:yVal>
          <c:smooth val="0"/>
        </c:ser>
        <c:dLbls>
          <c:showLegendKey val="0"/>
          <c:showVal val="0"/>
          <c:showCatName val="0"/>
          <c:showSerName val="0"/>
          <c:showPercent val="0"/>
          <c:showBubbleSize val="0"/>
        </c:dLbls>
        <c:axId val="213590096"/>
        <c:axId val="213590488"/>
      </c:scatterChart>
      <c:valAx>
        <c:axId val="213590096"/>
        <c:scaling>
          <c:orientation val="minMax"/>
          <c:max val="42"/>
          <c:min val="22"/>
        </c:scaling>
        <c:delete val="0"/>
        <c:axPos val="b"/>
        <c:title>
          <c:tx>
            <c:rich>
              <a:bodyPr/>
              <a:lstStyle/>
              <a:p>
                <a:pPr>
                  <a:defRPr/>
                </a:pPr>
                <a:r>
                  <a:rPr lang="ja-JP" altLang="en-US"/>
                  <a:t>週数</a:t>
                </a:r>
              </a:p>
            </c:rich>
          </c:tx>
          <c:layout/>
          <c:overlay val="0"/>
        </c:title>
        <c:numFmt formatCode="General" sourceLinked="1"/>
        <c:majorTickMark val="none"/>
        <c:minorTickMark val="none"/>
        <c:tickLblPos val="nextTo"/>
        <c:crossAx val="213590488"/>
        <c:crosses val="autoZero"/>
        <c:crossBetween val="midCat"/>
      </c:valAx>
      <c:valAx>
        <c:axId val="213590488"/>
        <c:scaling>
          <c:orientation val="minMax"/>
          <c:min val="20"/>
        </c:scaling>
        <c:delete val="0"/>
        <c:axPos val="l"/>
        <c:majorGridlines/>
        <c:title>
          <c:tx>
            <c:rich>
              <a:bodyPr/>
              <a:lstStyle/>
              <a:p>
                <a:pPr>
                  <a:defRPr/>
                </a:pPr>
                <a:r>
                  <a:rPr lang="ja-JP" altLang="en-US"/>
                  <a:t>身長</a:t>
                </a:r>
                <a:r>
                  <a:rPr lang="en-US" altLang="ja-JP"/>
                  <a:t>(cm)</a:t>
                </a:r>
                <a:endParaRPr lang="ja-JP" altLang="en-US"/>
              </a:p>
            </c:rich>
          </c:tx>
          <c:layout/>
          <c:overlay val="0"/>
        </c:title>
        <c:numFmt formatCode="General" sourceLinked="1"/>
        <c:majorTickMark val="none"/>
        <c:minorTickMark val="none"/>
        <c:tickLblPos val="nextTo"/>
        <c:crossAx val="213590096"/>
        <c:crosses val="autoZero"/>
        <c:crossBetween val="midCat"/>
      </c:valAx>
    </c:plotArea>
    <c:legend>
      <c:legendPos val="r"/>
      <c:layout/>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データ入力部!$AA$1</c:f>
          <c:strCache>
            <c:ptCount val="1"/>
            <c:pt idx="0">
              <c:v>児  体重</c:v>
            </c:pt>
          </c:strCache>
        </c:strRef>
      </c:tx>
      <c:layout/>
      <c:overlay val="0"/>
      <c:txPr>
        <a:bodyPr/>
        <a:lstStyle/>
        <a:p>
          <a:pPr>
            <a:defRPr/>
          </a:pPr>
          <a:endParaRPr lang="ja-JP"/>
        </a:p>
      </c:txPr>
    </c:title>
    <c:autoTitleDeleted val="0"/>
    <c:plotArea>
      <c:layout/>
      <c:scatterChart>
        <c:scatterStyle val="lineMarker"/>
        <c:varyColors val="0"/>
        <c:ser>
          <c:idx val="0"/>
          <c:order val="0"/>
          <c:tx>
            <c:strRef>
              <c:f>グラフ用データ!$K$3</c:f>
              <c:strCache>
                <c:ptCount val="1"/>
                <c:pt idx="0">
                  <c:v>90%tile</c:v>
                </c:pt>
              </c:strCache>
            </c:strRef>
          </c:tx>
          <c:spPr>
            <a:ln w="12700">
              <a:solidFill>
                <a:sysClr val="windowText" lastClr="000000"/>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グラフ用データ!$K$5:$K$144</c:f>
              <c:numCache>
                <c:formatCode>General</c:formatCode>
                <c:ptCount val="140"/>
                <c:pt idx="0">
                  <c:v>501.42777048350888</c:v>
                </c:pt>
                <c:pt idx="1">
                  <c:v>512.06387962120129</c:v>
                </c:pt>
                <c:pt idx="2">
                  <c:v>533.34707588015863</c:v>
                </c:pt>
                <c:pt idx="3">
                  <c:v>543.9976910053399</c:v>
                </c:pt>
                <c:pt idx="4">
                  <c:v>565.32519125352508</c:v>
                </c:pt>
                <c:pt idx="5">
                  <c:v>576.60853885094855</c:v>
                </c:pt>
                <c:pt idx="6">
                  <c:v>598.04283921835042</c:v>
                </c:pt>
                <c:pt idx="7">
                  <c:v>608.78493839322516</c:v>
                </c:pt>
                <c:pt idx="8">
                  <c:v>619.55191714757746</c:v>
                </c:pt>
                <c:pt idx="9">
                  <c:v>641.17700677575101</c:v>
                </c:pt>
                <c:pt idx="10">
                  <c:v>652.04454322825075</c:v>
                </c:pt>
                <c:pt idx="11">
                  <c:v>673.91199576028828</c:v>
                </c:pt>
                <c:pt idx="12">
                  <c:v>684.92016784490727</c:v>
                </c:pt>
                <c:pt idx="13">
                  <c:v>707.1177791542533</c:v>
                </c:pt>
                <c:pt idx="14">
                  <c:v>718.30801979469334</c:v>
                </c:pt>
                <c:pt idx="15">
                  <c:v>729.56795090442938</c:v>
                </c:pt>
                <c:pt idx="16">
                  <c:v>753.119373603079</c:v>
                </c:pt>
                <c:pt idx="17">
                  <c:v>764.638160196287</c:v>
                </c:pt>
                <c:pt idx="18">
                  <c:v>787.93635513074435</c:v>
                </c:pt>
                <c:pt idx="19">
                  <c:v>799.72609655273698</c:v>
                </c:pt>
                <c:pt idx="20">
                  <c:v>823.62951835502452</c:v>
                </c:pt>
                <c:pt idx="21">
                  <c:v>835.75418434065125</c:v>
                </c:pt>
                <c:pt idx="22">
                  <c:v>847.99395277694168</c:v>
                </c:pt>
                <c:pt idx="23">
                  <c:v>872.83778170643848</c:v>
                </c:pt>
                <c:pt idx="24">
                  <c:v>885.44780080341718</c:v>
                </c:pt>
                <c:pt idx="25">
                  <c:v>911.05954187710279</c:v>
                </c:pt>
                <c:pt idx="26">
                  <c:v>925.05672238471527</c:v>
                </c:pt>
                <c:pt idx="27">
                  <c:v>951.52557882584915</c:v>
                </c:pt>
                <c:pt idx="28">
                  <c:v>964.96567262944859</c:v>
                </c:pt>
                <c:pt idx="29">
                  <c:v>978.56130998310107</c:v>
                </c:pt>
                <c:pt idx="30">
                  <c:v>1006.1831422996599</c:v>
                </c:pt>
                <c:pt idx="31">
                  <c:v>1020.2236041874384</c:v>
                </c:pt>
                <c:pt idx="32">
                  <c:v>1048.7478776738747</c:v>
                </c:pt>
                <c:pt idx="33">
                  <c:v>1063.2465673906165</c:v>
                </c:pt>
                <c:pt idx="34">
                  <c:v>1092.7062602567748</c:v>
                </c:pt>
                <c:pt idx="35">
                  <c:v>1107.6697248203493</c:v>
                </c:pt>
                <c:pt idx="36">
                  <c:v>1124.0223469220327</c:v>
                </c:pt>
                <c:pt idx="37">
                  <c:v>1154.7607296609858</c:v>
                </c:pt>
                <c:pt idx="38">
                  <c:v>1170.3781737019076</c:v>
                </c:pt>
                <c:pt idx="39">
                  <c:v>1202.0423738676932</c:v>
                </c:pt>
                <c:pt idx="40">
                  <c:v>1218.1189412319809</c:v>
                </c:pt>
                <c:pt idx="41">
                  <c:v>1250.713882076514</c:v>
                </c:pt>
                <c:pt idx="42">
                  <c:v>1267.2467663797656</c:v>
                </c:pt>
                <c:pt idx="43">
                  <c:v>1283.9327453887365</c:v>
                </c:pt>
                <c:pt idx="44">
                  <c:v>1317.7402539372476</c:v>
                </c:pt>
                <c:pt idx="45">
                  <c:v>1336.3510584056655</c:v>
                </c:pt>
                <c:pt idx="46">
                  <c:v>1371.0987355966581</c:v>
                </c:pt>
                <c:pt idx="47">
                  <c:v>1388.7016467168667</c:v>
                </c:pt>
                <c:pt idx="48">
                  <c:v>1424.3342917129405</c:v>
                </c:pt>
                <c:pt idx="49">
                  <c:v>1442.3593931582654</c:v>
                </c:pt>
                <c:pt idx="50">
                  <c:v>1460.5205908665585</c:v>
                </c:pt>
                <c:pt idx="51">
                  <c:v>1497.2185097237812</c:v>
                </c:pt>
                <c:pt idx="52">
                  <c:v>1515.7737837138691</c:v>
                </c:pt>
                <c:pt idx="53">
                  <c:v>1553.2380632499148</c:v>
                </c:pt>
                <c:pt idx="54">
                  <c:v>1572.1688845606957</c:v>
                </c:pt>
                <c:pt idx="55">
                  <c:v>1610.3683622351236</c:v>
                </c:pt>
                <c:pt idx="56">
                  <c:v>1631.4596990719883</c:v>
                </c:pt>
                <c:pt idx="57">
                  <c:v>1650.8806963971551</c:v>
                </c:pt>
                <c:pt idx="58">
                  <c:v>1689.9998838446129</c:v>
                </c:pt>
                <c:pt idx="59">
                  <c:v>1709.7394507937981</c:v>
                </c:pt>
                <c:pt idx="60">
                  <c:v>1749.4656597986441</c:v>
                </c:pt>
                <c:pt idx="61">
                  <c:v>1769.4427340037728</c:v>
                </c:pt>
                <c:pt idx="62">
                  <c:v>1809.7134492664381</c:v>
                </c:pt>
                <c:pt idx="63">
                  <c:v>1829.9452662762892</c:v>
                </c:pt>
                <c:pt idx="64">
                  <c:v>1850.2794963286369</c:v>
                </c:pt>
                <c:pt idx="65">
                  <c:v>1891.1057516682081</c:v>
                </c:pt>
                <c:pt idx="66">
                  <c:v>1911.6175321526393</c:v>
                </c:pt>
                <c:pt idx="67">
                  <c:v>1952.7917631134583</c:v>
                </c:pt>
                <c:pt idx="68">
                  <c:v>1973.4488099343362</c:v>
                </c:pt>
                <c:pt idx="69">
                  <c:v>2014.9550046521954</c:v>
                </c:pt>
                <c:pt idx="70">
                  <c:v>2035.7431872829136</c:v>
                </c:pt>
                <c:pt idx="71">
                  <c:v>2054.2560244702768</c:v>
                </c:pt>
                <c:pt idx="72">
                  <c:v>2096.0356255062907</c:v>
                </c:pt>
                <c:pt idx="73">
                  <c:v>2116.9971461579453</c:v>
                </c:pt>
                <c:pt idx="74">
                  <c:v>2159.0553488851838</c:v>
                </c:pt>
                <c:pt idx="75">
                  <c:v>2180.118684490023</c:v>
                </c:pt>
                <c:pt idx="76">
                  <c:v>2222.3714440845552</c:v>
                </c:pt>
                <c:pt idx="77">
                  <c:v>2243.5585004123386</c:v>
                </c:pt>
                <c:pt idx="78">
                  <c:v>2262.1726896255041</c:v>
                </c:pt>
                <c:pt idx="79">
                  <c:v>2304.6315527358556</c:v>
                </c:pt>
                <c:pt idx="80">
                  <c:v>2325.9217941290508</c:v>
                </c:pt>
                <c:pt idx="81">
                  <c:v>2368.6322489923537</c:v>
                </c:pt>
                <c:pt idx="82">
                  <c:v>2387.2924077099242</c:v>
                </c:pt>
                <c:pt idx="83">
                  <c:v>2430.2153777807957</c:v>
                </c:pt>
                <c:pt idx="84">
                  <c:v>2451.7810231633248</c:v>
                </c:pt>
                <c:pt idx="85">
                  <c:v>2470.5079983061046</c:v>
                </c:pt>
                <c:pt idx="86">
                  <c:v>2513.8730819238199</c:v>
                </c:pt>
                <c:pt idx="87">
                  <c:v>2535.6351089988379</c:v>
                </c:pt>
                <c:pt idx="88">
                  <c:v>2576.3704082584113</c:v>
                </c:pt>
                <c:pt idx="89">
                  <c:v>2598.3173492718247</c:v>
                </c:pt>
                <c:pt idx="90">
                  <c:v>2639.3609237318105</c:v>
                </c:pt>
                <c:pt idx="91">
                  <c:v>2661.5029477595822</c:v>
                </c:pt>
                <c:pt idx="92">
                  <c:v>2680.5951796090358</c:v>
                </c:pt>
                <c:pt idx="93">
                  <c:v>2722.0359656761002</c:v>
                </c:pt>
                <c:pt idx="94">
                  <c:v>2744.3954384076214</c:v>
                </c:pt>
                <c:pt idx="95">
                  <c:v>2786.0638224398194</c:v>
                </c:pt>
                <c:pt idx="96">
                  <c:v>2808.5464711857048</c:v>
                </c:pt>
                <c:pt idx="97">
                  <c:v>2850.3029819377257</c:v>
                </c:pt>
                <c:pt idx="98">
                  <c:v>2869.4597696534961</c:v>
                </c:pt>
                <c:pt idx="99">
                  <c:v>2891.9788326461112</c:v>
                </c:pt>
                <c:pt idx="100">
                  <c:v>2933.4832856320177</c:v>
                </c:pt>
                <c:pt idx="101">
                  <c:v>2952.3928174152738</c:v>
                </c:pt>
                <c:pt idx="102">
                  <c:v>2993.4441990967412</c:v>
                </c:pt>
                <c:pt idx="103">
                  <c:v>3012.0388968875782</c:v>
                </c:pt>
                <c:pt idx="104">
                  <c:v>3052.3862626875962</c:v>
                </c:pt>
                <c:pt idx="105">
                  <c:v>3074.1934988304979</c:v>
                </c:pt>
                <c:pt idx="106">
                  <c:v>3092.1908851839944</c:v>
                </c:pt>
                <c:pt idx="107">
                  <c:v>3131.2585844418536</c:v>
                </c:pt>
                <c:pt idx="108">
                  <c:v>3148.6418129690646</c:v>
                </c:pt>
                <c:pt idx="109">
                  <c:v>3186.4182452490554</c:v>
                </c:pt>
                <c:pt idx="110">
                  <c:v>3203.092910122708</c:v>
                </c:pt>
                <c:pt idx="111">
                  <c:v>3239.494443010889</c:v>
                </c:pt>
                <c:pt idx="112">
                  <c:v>3255.4152487838796</c:v>
                </c:pt>
                <c:pt idx="113">
                  <c:v>3274.9474475918519</c:v>
                </c:pt>
                <c:pt idx="114">
                  <c:v>3305.5368319422446</c:v>
                </c:pt>
                <c:pt idx="115">
                  <c:v>3324.3888611710595</c:v>
                </c:pt>
                <c:pt idx="116">
                  <c:v>3357.5004642300155</c:v>
                </c:pt>
                <c:pt idx="117">
                  <c:v>3371.7306281443221</c:v>
                </c:pt>
                <c:pt idx="118">
                  <c:v>3403.5987505474463</c:v>
                </c:pt>
                <c:pt idx="119">
                  <c:v>3417.1989158761826</c:v>
                </c:pt>
                <c:pt idx="120">
                  <c:v>3434.6803297919109</c:v>
                </c:pt>
                <c:pt idx="121">
                  <c:v>3465.0892637427323</c:v>
                </c:pt>
                <c:pt idx="122">
                  <c:v>3477.9579753481203</c:v>
                </c:pt>
                <c:pt idx="123">
                  <c:v>3507.3515754044547</c:v>
                </c:pt>
                <c:pt idx="124">
                  <c:v>3519.7251537728275</c:v>
                </c:pt>
                <c:pt idx="125">
                  <c:v>3548.1794862654237</c:v>
                </c:pt>
                <c:pt idx="126">
                  <c:v>3564.3320863473155</c:v>
                </c:pt>
                <c:pt idx="127">
                  <c:v>3576.0501890624696</c:v>
                </c:pt>
                <c:pt idx="128">
                  <c:v>3607.6271124002742</c:v>
                </c:pt>
                <c:pt idx="129">
                  <c:v>3618.9181716179892</c:v>
                </c:pt>
                <c:pt idx="130">
                  <c:v>3645.4605353149491</c:v>
                </c:pt>
                <c:pt idx="131">
                  <c:v>3660.7614927354998</c:v>
                </c:pt>
                <c:pt idx="132">
                  <c:v>3686.7087845495089</c:v>
                </c:pt>
                <c:pt idx="133">
                  <c:v>3697.374233252363</c:v>
                </c:pt>
                <c:pt idx="134">
                  <c:v>3712.3768368772403</c:v>
                </c:pt>
                <c:pt idx="135">
                  <c:v>3737.826846453569</c:v>
                </c:pt>
                <c:pt idx="136">
                  <c:v>3752.7468196178797</c:v>
                </c:pt>
                <c:pt idx="137">
                  <c:v>3777.9295816910985</c:v>
                </c:pt>
                <c:pt idx="138">
                  <c:v>3792.7734260170014</c:v>
                </c:pt>
                <c:pt idx="139">
                  <c:v>3817.78459474286</c:v>
                </c:pt>
              </c:numCache>
            </c:numRef>
          </c:yVal>
          <c:smooth val="0"/>
        </c:ser>
        <c:ser>
          <c:idx val="1"/>
          <c:order val="1"/>
          <c:tx>
            <c:strRef>
              <c:f>グラフ用データ!$L$3</c:f>
              <c:strCache>
                <c:ptCount val="1"/>
                <c:pt idx="0">
                  <c:v>50%tile</c:v>
                </c:pt>
              </c:strCache>
            </c:strRef>
          </c:tx>
          <c:spPr>
            <a:ln>
              <a:solidFill>
                <a:schemeClr val="tx1"/>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グラフ用データ!$L$5:$L$144</c:f>
              <c:numCache>
                <c:formatCode>General</c:formatCode>
                <c:ptCount val="140"/>
                <c:pt idx="0">
                  <c:v>427.089</c:v>
                </c:pt>
                <c:pt idx="1">
                  <c:v>436.12200000000001</c:v>
                </c:pt>
                <c:pt idx="2">
                  <c:v>454.19400000000002</c:v>
                </c:pt>
                <c:pt idx="3">
                  <c:v>463.23599999999999</c:v>
                </c:pt>
                <c:pt idx="4">
                  <c:v>481.339</c:v>
                </c:pt>
                <c:pt idx="5">
                  <c:v>490.40199999999999</c:v>
                </c:pt>
                <c:pt idx="6">
                  <c:v>508.56299999999999</c:v>
                </c:pt>
                <c:pt idx="7">
                  <c:v>517.66600000000005</c:v>
                </c:pt>
                <c:pt idx="8">
                  <c:v>526.78899999999999</c:v>
                </c:pt>
                <c:pt idx="9">
                  <c:v>545.10900000000004</c:v>
                </c:pt>
                <c:pt idx="10">
                  <c:v>554.31399999999996</c:v>
                </c:pt>
                <c:pt idx="11">
                  <c:v>572.83299999999997</c:v>
                </c:pt>
                <c:pt idx="12">
                  <c:v>582.154</c:v>
                </c:pt>
                <c:pt idx="13">
                  <c:v>600.93899999999996</c:v>
                </c:pt>
                <c:pt idx="14">
                  <c:v>610.41099999999994</c:v>
                </c:pt>
                <c:pt idx="15">
                  <c:v>619.94100000000003</c:v>
                </c:pt>
                <c:pt idx="16">
                  <c:v>639.18799999999999</c:v>
                </c:pt>
                <c:pt idx="17">
                  <c:v>648.91499999999996</c:v>
                </c:pt>
                <c:pt idx="18">
                  <c:v>668.59400000000005</c:v>
                </c:pt>
                <c:pt idx="19">
                  <c:v>678.55499999999995</c:v>
                </c:pt>
                <c:pt idx="20">
                  <c:v>698.73900000000003</c:v>
                </c:pt>
                <c:pt idx="21">
                  <c:v>708.971</c:v>
                </c:pt>
                <c:pt idx="22">
                  <c:v>719.29899999999998</c:v>
                </c:pt>
                <c:pt idx="23">
                  <c:v>740.25900000000001</c:v>
                </c:pt>
                <c:pt idx="24">
                  <c:v>750.89599999999996</c:v>
                </c:pt>
                <c:pt idx="25">
                  <c:v>772.49699999999996</c:v>
                </c:pt>
                <c:pt idx="26">
                  <c:v>783.46500000000003</c:v>
                </c:pt>
                <c:pt idx="27">
                  <c:v>805.74599999999998</c:v>
                </c:pt>
                <c:pt idx="28">
                  <c:v>817.06299999999999</c:v>
                </c:pt>
                <c:pt idx="29">
                  <c:v>828.49900000000002</c:v>
                </c:pt>
                <c:pt idx="30">
                  <c:v>851.74</c:v>
                </c:pt>
                <c:pt idx="31">
                  <c:v>863.54600000000005</c:v>
                </c:pt>
                <c:pt idx="32">
                  <c:v>887.53800000000001</c:v>
                </c:pt>
                <c:pt idx="33">
                  <c:v>899.72500000000002</c:v>
                </c:pt>
                <c:pt idx="34">
                  <c:v>924.48299999999995</c:v>
                </c:pt>
                <c:pt idx="35">
                  <c:v>937.05600000000004</c:v>
                </c:pt>
                <c:pt idx="36">
                  <c:v>949.75699999999995</c:v>
                </c:pt>
                <c:pt idx="37">
                  <c:v>975.54600000000005</c:v>
                </c:pt>
                <c:pt idx="38">
                  <c:v>988.63300000000004</c:v>
                </c:pt>
                <c:pt idx="39">
                  <c:v>1015.188</c:v>
                </c:pt>
                <c:pt idx="40">
                  <c:v>1028.654</c:v>
                </c:pt>
                <c:pt idx="41">
                  <c:v>1055.9639999999999</c:v>
                </c:pt>
                <c:pt idx="42">
                  <c:v>1069.806</c:v>
                </c:pt>
                <c:pt idx="43">
                  <c:v>1083.7739999999999</c:v>
                </c:pt>
                <c:pt idx="44">
                  <c:v>1112.0830000000001</c:v>
                </c:pt>
                <c:pt idx="45">
                  <c:v>1126.424</c:v>
                </c:pt>
                <c:pt idx="46">
                  <c:v>1155.472</c:v>
                </c:pt>
                <c:pt idx="47">
                  <c:v>1170.1759999999999</c:v>
                </c:pt>
                <c:pt idx="48">
                  <c:v>1199.933</c:v>
                </c:pt>
                <c:pt idx="49">
                  <c:v>1214.982</c:v>
                </c:pt>
                <c:pt idx="50">
                  <c:v>1230.1420000000001</c:v>
                </c:pt>
                <c:pt idx="51">
                  <c:v>1260.7850000000001</c:v>
                </c:pt>
                <c:pt idx="52">
                  <c:v>1276.2660000000001</c:v>
                </c:pt>
                <c:pt idx="53">
                  <c:v>1307.5329999999999</c:v>
                </c:pt>
                <c:pt idx="54">
                  <c:v>1323.319</c:v>
                </c:pt>
                <c:pt idx="55">
                  <c:v>1355.183</c:v>
                </c:pt>
                <c:pt idx="56">
                  <c:v>1371.2550000000001</c:v>
                </c:pt>
                <c:pt idx="57">
                  <c:v>1387.4179999999999</c:v>
                </c:pt>
                <c:pt idx="58">
                  <c:v>1420.0060000000001</c:v>
                </c:pt>
                <c:pt idx="59">
                  <c:v>1436.425</c:v>
                </c:pt>
                <c:pt idx="60">
                  <c:v>1469.501</c:v>
                </c:pt>
                <c:pt idx="61">
                  <c:v>1486.1510000000001</c:v>
                </c:pt>
                <c:pt idx="62">
                  <c:v>1519.663</c:v>
                </c:pt>
                <c:pt idx="63">
                  <c:v>1536.5170000000001</c:v>
                </c:pt>
                <c:pt idx="64">
                  <c:v>1553.431</c:v>
                </c:pt>
                <c:pt idx="65">
                  <c:v>1587.4269999999999</c:v>
                </c:pt>
                <c:pt idx="66">
                  <c:v>1604.5029999999999</c:v>
                </c:pt>
                <c:pt idx="67">
                  <c:v>1638.796</c:v>
                </c:pt>
                <c:pt idx="68">
                  <c:v>1656.009</c:v>
                </c:pt>
                <c:pt idx="69">
                  <c:v>1690.5630000000001</c:v>
                </c:pt>
                <c:pt idx="70">
                  <c:v>1707.903</c:v>
                </c:pt>
                <c:pt idx="71">
                  <c:v>1725.2840000000001</c:v>
                </c:pt>
                <c:pt idx="72">
                  <c:v>1760.1659999999999</c:v>
                </c:pt>
                <c:pt idx="73">
                  <c:v>1777.664</c:v>
                </c:pt>
                <c:pt idx="74">
                  <c:v>1812.7670000000001</c:v>
                </c:pt>
                <c:pt idx="75">
                  <c:v>1830.3710000000001</c:v>
                </c:pt>
                <c:pt idx="76">
                  <c:v>1865.68</c:v>
                </c:pt>
                <c:pt idx="77">
                  <c:v>1883.383</c:v>
                </c:pt>
                <c:pt idx="78">
                  <c:v>1901.1179999999999</c:v>
                </c:pt>
                <c:pt idx="79">
                  <c:v>1936.6869999999999</c:v>
                </c:pt>
                <c:pt idx="80">
                  <c:v>1954.521</c:v>
                </c:pt>
                <c:pt idx="81">
                  <c:v>1990.2950000000001</c:v>
                </c:pt>
                <c:pt idx="82">
                  <c:v>2008.239</c:v>
                </c:pt>
                <c:pt idx="83">
                  <c:v>2044.258</c:v>
                </c:pt>
                <c:pt idx="84">
                  <c:v>2062.3389999999999</c:v>
                </c:pt>
                <c:pt idx="85">
                  <c:v>2080.4720000000002</c:v>
                </c:pt>
                <c:pt idx="86">
                  <c:v>2116.9</c:v>
                </c:pt>
                <c:pt idx="87">
                  <c:v>2135.1950000000002</c:v>
                </c:pt>
                <c:pt idx="88">
                  <c:v>2171.9560000000001</c:v>
                </c:pt>
                <c:pt idx="89">
                  <c:v>2190.4270000000001</c:v>
                </c:pt>
                <c:pt idx="90">
                  <c:v>2227.5529999999999</c:v>
                </c:pt>
                <c:pt idx="91">
                  <c:v>2246.2089999999998</c:v>
                </c:pt>
                <c:pt idx="92">
                  <c:v>2264.9250000000002</c:v>
                </c:pt>
                <c:pt idx="93">
                  <c:v>2302.5259999999998</c:v>
                </c:pt>
                <c:pt idx="94">
                  <c:v>2321.4079999999999</c:v>
                </c:pt>
                <c:pt idx="95">
                  <c:v>2359.3090000000002</c:v>
                </c:pt>
                <c:pt idx="96">
                  <c:v>2378.3159999999998</c:v>
                </c:pt>
                <c:pt idx="97">
                  <c:v>2416.4</c:v>
                </c:pt>
                <c:pt idx="98">
                  <c:v>2435.4540000000002</c:v>
                </c:pt>
                <c:pt idx="99">
                  <c:v>2454.5030000000002</c:v>
                </c:pt>
                <c:pt idx="100">
                  <c:v>2492.5479999999998</c:v>
                </c:pt>
                <c:pt idx="101">
                  <c:v>2511.5239999999999</c:v>
                </c:pt>
                <c:pt idx="102">
                  <c:v>2549.337</c:v>
                </c:pt>
                <c:pt idx="103">
                  <c:v>2568.154</c:v>
                </c:pt>
                <c:pt idx="104">
                  <c:v>2605.5509999999999</c:v>
                </c:pt>
                <c:pt idx="105">
                  <c:v>2624.1019999999999</c:v>
                </c:pt>
                <c:pt idx="106">
                  <c:v>2642.5390000000002</c:v>
                </c:pt>
                <c:pt idx="107">
                  <c:v>2679.0140000000001</c:v>
                </c:pt>
                <c:pt idx="108">
                  <c:v>2697.0309999999999</c:v>
                </c:pt>
                <c:pt idx="109">
                  <c:v>2732.578</c:v>
                </c:pt>
                <c:pt idx="110">
                  <c:v>2750.09</c:v>
                </c:pt>
                <c:pt idx="111">
                  <c:v>2784.5680000000002</c:v>
                </c:pt>
                <c:pt idx="112">
                  <c:v>2801.5320000000002</c:v>
                </c:pt>
                <c:pt idx="113">
                  <c:v>2818.31</c:v>
                </c:pt>
                <c:pt idx="114">
                  <c:v>2851.3150000000001</c:v>
                </c:pt>
                <c:pt idx="115">
                  <c:v>2867.5459999999998</c:v>
                </c:pt>
                <c:pt idx="116">
                  <c:v>2899.4810000000002</c:v>
                </c:pt>
                <c:pt idx="117">
                  <c:v>2915.1959999999999</c:v>
                </c:pt>
                <c:pt idx="118">
                  <c:v>2946.1550000000002</c:v>
                </c:pt>
                <c:pt idx="119">
                  <c:v>2961.415</c:v>
                </c:pt>
                <c:pt idx="120">
                  <c:v>2976.5349999999999</c:v>
                </c:pt>
                <c:pt idx="121">
                  <c:v>3006.373</c:v>
                </c:pt>
                <c:pt idx="122">
                  <c:v>3021.1039999999998</c:v>
                </c:pt>
                <c:pt idx="123">
                  <c:v>3050.2109999999998</c:v>
                </c:pt>
                <c:pt idx="124">
                  <c:v>3064.596</c:v>
                </c:pt>
                <c:pt idx="125">
                  <c:v>3093.0320000000002</c:v>
                </c:pt>
                <c:pt idx="126">
                  <c:v>3107.0839999999998</c:v>
                </c:pt>
                <c:pt idx="127">
                  <c:v>3121.0250000000001</c:v>
                </c:pt>
                <c:pt idx="128">
                  <c:v>3148.5839999999998</c:v>
                </c:pt>
                <c:pt idx="129">
                  <c:v>3162.2159999999999</c:v>
                </c:pt>
                <c:pt idx="130">
                  <c:v>3189.221</c:v>
                </c:pt>
                <c:pt idx="131">
                  <c:v>3202.607</c:v>
                </c:pt>
                <c:pt idx="132">
                  <c:v>3229.1970000000001</c:v>
                </c:pt>
                <c:pt idx="133">
                  <c:v>3242.4189999999999</c:v>
                </c:pt>
                <c:pt idx="134">
                  <c:v>3255.6030000000001</c:v>
                </c:pt>
                <c:pt idx="135">
                  <c:v>3281.8780000000002</c:v>
                </c:pt>
                <c:pt idx="136">
                  <c:v>3294.9780000000001</c:v>
                </c:pt>
                <c:pt idx="137">
                  <c:v>3321.1210000000001</c:v>
                </c:pt>
                <c:pt idx="138">
                  <c:v>3334.17</c:v>
                </c:pt>
                <c:pt idx="139">
                  <c:v>3360.2370000000001</c:v>
                </c:pt>
              </c:numCache>
            </c:numRef>
          </c:yVal>
          <c:smooth val="0"/>
        </c:ser>
        <c:ser>
          <c:idx val="2"/>
          <c:order val="2"/>
          <c:tx>
            <c:strRef>
              <c:f>グラフ用データ!$M$3</c:f>
              <c:strCache>
                <c:ptCount val="1"/>
                <c:pt idx="0">
                  <c:v>10%tile</c:v>
                </c:pt>
              </c:strCache>
            </c:strRef>
          </c:tx>
          <c:spPr>
            <a:ln w="12700">
              <a:solidFill>
                <a:sysClr val="windowText" lastClr="000000"/>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グラフ用データ!$M$5:$M$144</c:f>
              <c:numCache>
                <c:formatCode>General</c:formatCode>
                <c:ptCount val="140"/>
                <c:pt idx="0">
                  <c:v>348.90998704321396</c:v>
                </c:pt>
                <c:pt idx="1">
                  <c:v>356.32922513772843</c:v>
                </c:pt>
                <c:pt idx="2">
                  <c:v>371.17737021637731</c:v>
                </c:pt>
                <c:pt idx="3">
                  <c:v>378.60872364432822</c:v>
                </c:pt>
                <c:pt idx="4">
                  <c:v>393.49170378208811</c:v>
                </c:pt>
                <c:pt idx="5">
                  <c:v>400.28456491310175</c:v>
                </c:pt>
                <c:pt idx="6">
                  <c:v>415.21068913446607</c:v>
                </c:pt>
                <c:pt idx="7">
                  <c:v>422.69002191710484</c:v>
                </c:pt>
                <c:pt idx="8">
                  <c:v>430.18728333420626</c:v>
                </c:pt>
                <c:pt idx="9">
                  <c:v>445.24703596454418</c:v>
                </c:pt>
                <c:pt idx="10">
                  <c:v>452.8160691866351</c:v>
                </c:pt>
                <c:pt idx="11">
                  <c:v>468.04799820863741</c:v>
                </c:pt>
                <c:pt idx="12">
                  <c:v>475.71662730338642</c:v>
                </c:pt>
                <c:pt idx="13">
                  <c:v>491.18643461071827</c:v>
                </c:pt>
                <c:pt idx="14">
                  <c:v>498.98349309304814</c:v>
                </c:pt>
                <c:pt idx="15">
                  <c:v>506.82959860450887</c:v>
                </c:pt>
                <c:pt idx="16">
                  <c:v>521.84468323126271</c:v>
                </c:pt>
                <c:pt idx="17">
                  <c:v>529.85676344647027</c:v>
                </c:pt>
                <c:pt idx="18">
                  <c:v>546.05858928424948</c:v>
                </c:pt>
                <c:pt idx="19">
                  <c:v>554.2554020905834</c:v>
                </c:pt>
                <c:pt idx="20">
                  <c:v>570.88082780871218</c:v>
                </c:pt>
                <c:pt idx="21">
                  <c:v>579.31716510501064</c:v>
                </c:pt>
                <c:pt idx="22">
                  <c:v>587.8340406062556</c:v>
                </c:pt>
                <c:pt idx="23">
                  <c:v>605.12258903382087</c:v>
                </c:pt>
                <c:pt idx="24">
                  <c:v>613.89840479051975</c:v>
                </c:pt>
                <c:pt idx="25">
                  <c:v>631.72389272635087</c:v>
                </c:pt>
                <c:pt idx="26">
                  <c:v>639.7562947140583</c:v>
                </c:pt>
                <c:pt idx="27">
                  <c:v>658.13918724704865</c:v>
                </c:pt>
                <c:pt idx="28">
                  <c:v>667.4711424923413</c:v>
                </c:pt>
                <c:pt idx="29">
                  <c:v>676.91747701343695</c:v>
                </c:pt>
                <c:pt idx="30">
                  <c:v>696.10451857466069</c:v>
                </c:pt>
                <c:pt idx="31">
                  <c:v>705.86115540393507</c:v>
                </c:pt>
                <c:pt idx="32">
                  <c:v>725.67758434812492</c:v>
                </c:pt>
                <c:pt idx="33">
                  <c:v>735.75385742021876</c:v>
                </c:pt>
                <c:pt idx="34">
                  <c:v>756.22895192084331</c:v>
                </c:pt>
                <c:pt idx="35">
                  <c:v>766.62948874828407</c:v>
                </c:pt>
                <c:pt idx="36">
                  <c:v>775.94062816933865</c:v>
                </c:pt>
                <c:pt idx="37">
                  <c:v>797.25335477269857</c:v>
                </c:pt>
                <c:pt idx="38">
                  <c:v>808.08908654262655</c:v>
                </c:pt>
                <c:pt idx="39">
                  <c:v>830.04641510841407</c:v>
                </c:pt>
                <c:pt idx="40">
                  <c:v>841.20195764337041</c:v>
                </c:pt>
                <c:pt idx="41">
                  <c:v>863.81416733821641</c:v>
                </c:pt>
                <c:pt idx="42">
                  <c:v>875.28763408266889</c:v>
                </c:pt>
                <c:pt idx="43">
                  <c:v>886.86777053717481</c:v>
                </c:pt>
                <c:pt idx="44">
                  <c:v>910.32474619046263</c:v>
                </c:pt>
                <c:pt idx="45">
                  <c:v>920.8093682201021</c:v>
                </c:pt>
                <c:pt idx="46">
                  <c:v>944.86014612837118</c:v>
                </c:pt>
                <c:pt idx="47">
                  <c:v>957.04829641497145</c:v>
                </c:pt>
                <c:pt idx="48">
                  <c:v>981.72143997056628</c:v>
                </c:pt>
                <c:pt idx="49">
                  <c:v>994.20323373193412</c:v>
                </c:pt>
                <c:pt idx="50">
                  <c:v>1006.7797070388337</c:v>
                </c:pt>
                <c:pt idx="51">
                  <c:v>1032.186815511139</c:v>
                </c:pt>
                <c:pt idx="52">
                  <c:v>1045.037483487612</c:v>
                </c:pt>
                <c:pt idx="53">
                  <c:v>1070.9778537240061</c:v>
                </c:pt>
                <c:pt idx="54">
                  <c:v>1084.0898905604711</c:v>
                </c:pt>
                <c:pt idx="55">
                  <c:v>1110.5419306110909</c:v>
                </c:pt>
                <c:pt idx="56">
                  <c:v>1122.1998408900224</c:v>
                </c:pt>
                <c:pt idx="57">
                  <c:v>1135.619176729381</c:v>
                </c:pt>
                <c:pt idx="58">
                  <c:v>1162.6356781991685</c:v>
                </c:pt>
                <c:pt idx="59">
                  <c:v>1176.2763858710593</c:v>
                </c:pt>
                <c:pt idx="60">
                  <c:v>1203.7147607998818</c:v>
                </c:pt>
                <c:pt idx="61">
                  <c:v>1217.5057793076201</c:v>
                </c:pt>
                <c:pt idx="62">
                  <c:v>1245.3228092935292</c:v>
                </c:pt>
                <c:pt idx="63">
                  <c:v>1259.2910303448184</c:v>
                </c:pt>
                <c:pt idx="64">
                  <c:v>1273.337984349612</c:v>
                </c:pt>
                <c:pt idx="65">
                  <c:v>1301.526991413537</c:v>
                </c:pt>
                <c:pt idx="66">
                  <c:v>1315.6902571398193</c:v>
                </c:pt>
                <c:pt idx="67">
                  <c:v>1344.1144595134765</c:v>
                </c:pt>
                <c:pt idx="68">
                  <c:v>1358.3716282974037</c:v>
                </c:pt>
                <c:pt idx="69">
                  <c:v>1387.0274749194982</c:v>
                </c:pt>
                <c:pt idx="70">
                  <c:v>1401.3686352954728</c:v>
                </c:pt>
                <c:pt idx="71">
                  <c:v>1417.8317549358005</c:v>
                </c:pt>
                <c:pt idx="72">
                  <c:v>1446.7298211155414</c:v>
                </c:pt>
                <c:pt idx="73">
                  <c:v>1461.2289791404771</c:v>
                </c:pt>
                <c:pt idx="74">
                  <c:v>1490.3218111182903</c:v>
                </c:pt>
                <c:pt idx="75">
                  <c:v>1504.8846409124499</c:v>
                </c:pt>
                <c:pt idx="76">
                  <c:v>1534.0983410362178</c:v>
                </c:pt>
                <c:pt idx="77">
                  <c:v>1548.747572862203</c:v>
                </c:pt>
                <c:pt idx="78">
                  <c:v>1565.6780567801213</c:v>
                </c:pt>
                <c:pt idx="79">
                  <c:v>1595.0960814330742</c:v>
                </c:pt>
                <c:pt idx="80">
                  <c:v>1609.8475379645683</c:v>
                </c:pt>
                <c:pt idx="81">
                  <c:v>1639.441117207635</c:v>
                </c:pt>
                <c:pt idx="82">
                  <c:v>1656.6628534425909</c:v>
                </c:pt>
                <c:pt idx="83">
                  <c:v>1686.4734032062256</c:v>
                </c:pt>
                <c:pt idx="84">
                  <c:v>1701.4552680381917</c:v>
                </c:pt>
                <c:pt idx="85">
                  <c:v>1718.9087180576703</c:v>
                </c:pt>
                <c:pt idx="86">
                  <c:v>1749.1051416113642</c:v>
                </c:pt>
                <c:pt idx="87">
                  <c:v>1764.2548679178558</c:v>
                </c:pt>
                <c:pt idx="88">
                  <c:v>1797.2647671814564</c:v>
                </c:pt>
                <c:pt idx="89">
                  <c:v>1812.582979946262</c:v>
                </c:pt>
                <c:pt idx="90">
                  <c:v>1846.0067036474725</c:v>
                </c:pt>
                <c:pt idx="91">
                  <c:v>1861.5012702157346</c:v>
                </c:pt>
                <c:pt idx="92">
                  <c:v>1879.7243259331995</c:v>
                </c:pt>
                <c:pt idx="93">
                  <c:v>1913.7565237759868</c:v>
                </c:pt>
                <c:pt idx="94">
                  <c:v>1929.4845727416543</c:v>
                </c:pt>
                <c:pt idx="95">
                  <c:v>1963.880679460397</c:v>
                </c:pt>
                <c:pt idx="96">
                  <c:v>1979.7365246802797</c:v>
                </c:pt>
                <c:pt idx="97">
                  <c:v>2014.4001887494912</c:v>
                </c:pt>
                <c:pt idx="98">
                  <c:v>2033.1999745526557</c:v>
                </c:pt>
                <c:pt idx="99">
                  <c:v>2049.1717891352782</c:v>
                </c:pt>
                <c:pt idx="100">
                  <c:v>2083.9869929281576</c:v>
                </c:pt>
                <c:pt idx="101">
                  <c:v>2102.8589125140202</c:v>
                </c:pt>
                <c:pt idx="102">
                  <c:v>2137.6401234032146</c:v>
                </c:pt>
                <c:pt idx="103">
                  <c:v>2156.4931879454671</c:v>
                </c:pt>
                <c:pt idx="104">
                  <c:v>2191.0501655388416</c:v>
                </c:pt>
                <c:pt idx="105">
                  <c:v>2206.7183706698675</c:v>
                </c:pt>
                <c:pt idx="106">
                  <c:v>2225.3870494733287</c:v>
                </c:pt>
                <c:pt idx="107">
                  <c:v>2259.3468096097886</c:v>
                </c:pt>
                <c:pt idx="108">
                  <c:v>2277.7723941866493</c:v>
                </c:pt>
                <c:pt idx="109">
                  <c:v>2311.0681087101134</c:v>
                </c:pt>
                <c:pt idx="110">
                  <c:v>2329.1754216939576</c:v>
                </c:pt>
                <c:pt idx="111">
                  <c:v>2361.7484018425243</c:v>
                </c:pt>
                <c:pt idx="112">
                  <c:v>2379.4964382273497</c:v>
                </c:pt>
                <c:pt idx="113">
                  <c:v>2393.7797781301811</c:v>
                </c:pt>
                <c:pt idx="114">
                  <c:v>2428.6547243919495</c:v>
                </c:pt>
                <c:pt idx="115">
                  <c:v>2442.5120946843322</c:v>
                </c:pt>
                <c:pt idx="116">
                  <c:v>2473.2255926723769</c:v>
                </c:pt>
                <c:pt idx="117">
                  <c:v>2490.1296548770047</c:v>
                </c:pt>
                <c:pt idx="118">
                  <c:v>2520.175436817738</c:v>
                </c:pt>
                <c:pt idx="119">
                  <c:v>2536.7852667936563</c:v>
                </c:pt>
                <c:pt idx="120">
                  <c:v>2549.7686257094197</c:v>
                </c:pt>
                <c:pt idx="121">
                  <c:v>2579.001830617618</c:v>
                </c:pt>
                <c:pt idx="122">
                  <c:v>2595.2676821317036</c:v>
                </c:pt>
                <c:pt idx="123">
                  <c:v>2623.96770875638</c:v>
                </c:pt>
                <c:pt idx="124">
                  <c:v>2640.0258996928592</c:v>
                </c:pt>
                <c:pt idx="125">
                  <c:v>2668.2413331873659</c:v>
                </c:pt>
                <c:pt idx="126">
                  <c:v>2680.393462798304</c:v>
                </c:pt>
                <c:pt idx="127">
                  <c:v>2696.1438875405925</c:v>
                </c:pt>
                <c:pt idx="128">
                  <c:v>2719.951139772385</c:v>
                </c:pt>
                <c:pt idx="129">
                  <c:v>2735.5029466297069</c:v>
                </c:pt>
                <c:pt idx="130">
                  <c:v>2762.6742609859343</c:v>
                </c:pt>
                <c:pt idx="131">
                  <c:v>2774.2699320471611</c:v>
                </c:pt>
                <c:pt idx="132">
                  <c:v>2801.1353405117566</c:v>
                </c:pt>
                <c:pt idx="133">
                  <c:v>2816.4843212536007</c:v>
                </c:pt>
                <c:pt idx="134">
                  <c:v>2827.9076917049315</c:v>
                </c:pt>
                <c:pt idx="135">
                  <c:v>2854.6325058589896</c:v>
                </c:pt>
                <c:pt idx="136">
                  <c:v>2866.0271054835803</c:v>
                </c:pt>
                <c:pt idx="137">
                  <c:v>2892.690448467949</c:v>
                </c:pt>
                <c:pt idx="138">
                  <c:v>2904.0561041191759</c:v>
                </c:pt>
                <c:pt idx="139">
                  <c:v>2930.7351494995619</c:v>
                </c:pt>
              </c:numCache>
            </c:numRef>
          </c:yVal>
          <c:smooth val="0"/>
        </c:ser>
        <c:ser>
          <c:idx val="3"/>
          <c:order val="3"/>
          <c:tx>
            <c:strRef>
              <c:f>データ入力部!$AO$2</c:f>
              <c:strCache>
                <c:ptCount val="1"/>
                <c:pt idx="0">
                  <c:v>同属性</c:v>
                </c:pt>
              </c:strCache>
            </c:strRef>
          </c:tx>
          <c:spPr>
            <a:ln w="38100">
              <a:noFill/>
            </a:ln>
          </c:spPr>
          <c:marker>
            <c:symbol val="circle"/>
            <c:size val="8"/>
            <c:spPr>
              <a:solidFill>
                <a:srgbClr val="FF0000"/>
              </a:solidFill>
              <a:ln w="19050">
                <a:solidFill>
                  <a:schemeClr val="bg1"/>
                </a:solidFill>
              </a:ln>
            </c:spPr>
          </c:marker>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spPr>
              <a:solidFill>
                <a:schemeClr val="bg1"/>
              </a:solidFill>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データ入力部!$AD$4:$AD$13</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データ入力部!$AO$4:$AO$13</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strRef>
              <c:f>データ入力部!$AP$2</c:f>
              <c:strCache>
                <c:ptCount val="1"/>
                <c:pt idx="0">
                  <c:v>別属性</c:v>
                </c:pt>
              </c:strCache>
            </c:strRef>
          </c:tx>
          <c:spPr>
            <a:ln w="28575">
              <a:noFill/>
            </a:ln>
          </c:spPr>
          <c:marker>
            <c:symbol val="circle"/>
            <c:size val="7"/>
            <c:spPr>
              <a:noFill/>
              <a:ln>
                <a:solidFill>
                  <a:srgbClr val="FF000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xVal>
            <c:numRef>
              <c:f>データ入力部!$AD$4:$AD$13</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データ入力部!$AP$4:$AP$13</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ser>
        <c:dLbls>
          <c:showLegendKey val="0"/>
          <c:showVal val="0"/>
          <c:showCatName val="0"/>
          <c:showSerName val="0"/>
          <c:showPercent val="0"/>
          <c:showBubbleSize val="0"/>
        </c:dLbls>
        <c:axId val="213591272"/>
        <c:axId val="213591664"/>
      </c:scatterChart>
      <c:valAx>
        <c:axId val="213591272"/>
        <c:scaling>
          <c:orientation val="minMax"/>
          <c:max val="42"/>
          <c:min val="22"/>
        </c:scaling>
        <c:delete val="0"/>
        <c:axPos val="b"/>
        <c:title>
          <c:tx>
            <c:rich>
              <a:bodyPr/>
              <a:lstStyle/>
              <a:p>
                <a:pPr>
                  <a:defRPr/>
                </a:pPr>
                <a:r>
                  <a:rPr lang="ja-JP" altLang="en-US"/>
                  <a:t>週数</a:t>
                </a:r>
              </a:p>
            </c:rich>
          </c:tx>
          <c:layout/>
          <c:overlay val="0"/>
        </c:title>
        <c:numFmt formatCode="General" sourceLinked="1"/>
        <c:majorTickMark val="none"/>
        <c:minorTickMark val="none"/>
        <c:tickLblPos val="nextTo"/>
        <c:crossAx val="213591664"/>
        <c:crosses val="autoZero"/>
        <c:crossBetween val="midCat"/>
      </c:valAx>
      <c:valAx>
        <c:axId val="213591664"/>
        <c:scaling>
          <c:orientation val="minMax"/>
          <c:max val="4500"/>
        </c:scaling>
        <c:delete val="0"/>
        <c:axPos val="l"/>
        <c:majorGridlines/>
        <c:title>
          <c:tx>
            <c:rich>
              <a:bodyPr/>
              <a:lstStyle/>
              <a:p>
                <a:pPr>
                  <a:defRPr/>
                </a:pPr>
                <a:r>
                  <a:rPr lang="ja-JP" altLang="en-US"/>
                  <a:t>体重</a:t>
                </a:r>
                <a:r>
                  <a:rPr lang="en-US" altLang="ja-JP"/>
                  <a:t>(g)</a:t>
                </a:r>
                <a:endParaRPr lang="ja-JP" altLang="en-US"/>
              </a:p>
            </c:rich>
          </c:tx>
          <c:layout/>
          <c:overlay val="0"/>
        </c:title>
        <c:numFmt formatCode="#,##0_);[Red]\(#,##0\)" sourceLinked="0"/>
        <c:majorTickMark val="none"/>
        <c:minorTickMark val="none"/>
        <c:tickLblPos val="nextTo"/>
        <c:crossAx val="213591272"/>
        <c:crosses val="autoZero"/>
        <c:crossBetween val="midCat"/>
      </c:valAx>
    </c:plotArea>
    <c:legend>
      <c:legendPos val="r"/>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800" b="0" i="0" u="none" strike="noStrike" baseline="0">
                <a:effectLst/>
              </a:rPr>
              <a:t>体格標準値との比較による分類</a:t>
            </a:r>
            <a:r>
              <a:rPr lang="ja-JP" altLang="en-US" sz="1800" b="1" i="0" u="none" strike="noStrike" baseline="0"/>
              <a:t> </a:t>
            </a:r>
            <a:endParaRPr lang="en-US" altLang="en-US"/>
          </a:p>
        </c:rich>
      </c:tx>
      <c:layout>
        <c:manualLayout>
          <c:xMode val="edge"/>
          <c:yMode val="edge"/>
          <c:x val="0.2120185092453219"/>
          <c:y val="3.9171350685372461E-2"/>
        </c:manualLayout>
      </c:layout>
      <c:overlay val="0"/>
    </c:title>
    <c:autoTitleDeleted val="0"/>
    <c:plotArea>
      <c:layout>
        <c:manualLayout>
          <c:layoutTarget val="inner"/>
          <c:xMode val="edge"/>
          <c:yMode val="edge"/>
          <c:x val="0.3137742592592595"/>
          <c:y val="0.19932833333333333"/>
          <c:w val="0.41658166666666668"/>
          <c:h val="0.60847527777777777"/>
        </c:manualLayout>
      </c:layout>
      <c:areaChart>
        <c:grouping val="standard"/>
        <c:varyColors val="0"/>
        <c:ser>
          <c:idx val="3"/>
          <c:order val="0"/>
          <c:tx>
            <c:strRef>
              <c:f>データ入力部!$AL$66</c:f>
              <c:strCache>
                <c:ptCount val="1"/>
                <c:pt idx="0">
                  <c:v>HFA</c:v>
                </c:pt>
              </c:strCache>
            </c:strRef>
          </c:tx>
          <c:spPr>
            <a:solidFill>
              <a:srgbClr val="FFCCCC"/>
            </a:solidFill>
            <a:ln w="0">
              <a:solidFill>
                <a:srgbClr val="002060"/>
              </a:solidFill>
            </a:ln>
          </c:spPr>
          <c:dLbls>
            <c:dLbl>
              <c:idx val="0"/>
              <c:layout>
                <c:manualLayout>
                  <c:x val="3.5093703703703703E-2"/>
                  <c:y val="-0.57046277777777776"/>
                </c:manualLayout>
              </c:layout>
              <c:tx>
                <c:rich>
                  <a:bodyPr vertOverflow="clip" horzOverflow="clip" wrap="square" lIns="38100" tIns="19050" rIns="38100" bIns="19050" anchor="ctr">
                    <a:spAutoFit/>
                  </a:bodyPr>
                  <a:lstStyle/>
                  <a:p>
                    <a:pPr>
                      <a:defRPr sz="1600">
                        <a:solidFill>
                          <a:srgbClr val="FF0000"/>
                        </a:solidFill>
                      </a:defRPr>
                    </a:pPr>
                    <a:fld id="{DD1FC53D-3DCA-4C45-A9D4-E87308958D2D}" type="SERIESNAME">
                      <a:rPr lang="en-US" altLang="ja-JP" sz="1600">
                        <a:solidFill>
                          <a:srgbClr val="FF0000"/>
                        </a:solidFill>
                      </a:rPr>
                      <a:pPr>
                        <a:defRPr sz="1600">
                          <a:solidFill>
                            <a:srgbClr val="FF0000"/>
                          </a:solidFill>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spAutoFit/>
              </a:bodyPr>
              <a:lstStyle/>
              <a:p>
                <a:pPr>
                  <a:defRPr sz="1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データ入力部!$AH$67:$AH$76</c:f>
              <c:numCache>
                <c:formatCode>General</c:formatCode>
                <c:ptCount val="10"/>
                <c:pt idx="0">
                  <c:v>-0.30000000000000004</c:v>
                </c:pt>
                <c:pt idx="1">
                  <c:v>30</c:v>
                </c:pt>
                <c:pt idx="2">
                  <c:v>30</c:v>
                </c:pt>
                <c:pt idx="3">
                  <c:v>100</c:v>
                </c:pt>
              </c:numCache>
            </c:numRef>
          </c:cat>
          <c:val>
            <c:numRef>
              <c:f>データ入力部!$AL$67:$AL$76</c:f>
              <c:numCache>
                <c:formatCode>General</c:formatCode>
                <c:ptCount val="10"/>
                <c:pt idx="0">
                  <c:v>100</c:v>
                </c:pt>
                <c:pt idx="1">
                  <c:v>100</c:v>
                </c:pt>
                <c:pt idx="2">
                  <c:v>100</c:v>
                </c:pt>
                <c:pt idx="3">
                  <c:v>100</c:v>
                </c:pt>
              </c:numCache>
            </c:numRef>
          </c:val>
        </c:ser>
        <c:ser>
          <c:idx val="2"/>
          <c:order val="1"/>
          <c:tx>
            <c:strRef>
              <c:f>データ入力部!$AK$66</c:f>
              <c:strCache>
                <c:ptCount val="1"/>
                <c:pt idx="0">
                  <c:v>AGA</c:v>
                </c:pt>
              </c:strCache>
            </c:strRef>
          </c:tx>
          <c:spPr>
            <a:solidFill>
              <a:schemeClr val="bg1"/>
            </a:solidFill>
            <a:ln w="0">
              <a:solidFill>
                <a:srgbClr val="002060"/>
              </a:solidFill>
            </a:ln>
          </c:spPr>
          <c:dLbls>
            <c:dLbl>
              <c:idx val="0"/>
              <c:layout>
                <c:manualLayout>
                  <c:x val="3.8716481481481484E-2"/>
                  <c:y val="-0.38084277777777786"/>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600">
                    <a:solidFill>
                      <a:schemeClr val="bg1">
                        <a:lumMod val="65000"/>
                      </a:schemeClr>
                    </a:solidFill>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データ入力部!$AH$67:$AH$76</c:f>
              <c:numCache>
                <c:formatCode>General</c:formatCode>
                <c:ptCount val="10"/>
                <c:pt idx="0">
                  <c:v>-0.30000000000000004</c:v>
                </c:pt>
                <c:pt idx="1">
                  <c:v>30</c:v>
                </c:pt>
                <c:pt idx="2">
                  <c:v>30</c:v>
                </c:pt>
                <c:pt idx="3">
                  <c:v>100</c:v>
                </c:pt>
              </c:numCache>
            </c:numRef>
          </c:cat>
          <c:val>
            <c:numRef>
              <c:f>データ入力部!$AK$67:$AK$76</c:f>
              <c:numCache>
                <c:formatCode>General</c:formatCode>
                <c:ptCount val="10"/>
                <c:pt idx="0">
                  <c:v>70</c:v>
                </c:pt>
                <c:pt idx="1">
                  <c:v>70</c:v>
                </c:pt>
                <c:pt idx="2">
                  <c:v>70</c:v>
                </c:pt>
                <c:pt idx="3">
                  <c:v>70</c:v>
                </c:pt>
              </c:numCache>
            </c:numRef>
          </c:val>
        </c:ser>
        <c:ser>
          <c:idx val="0"/>
          <c:order val="2"/>
          <c:tx>
            <c:strRef>
              <c:f>データ入力部!$AI$66</c:f>
              <c:strCache>
                <c:ptCount val="1"/>
                <c:pt idx="0">
                  <c:v>SGA</c:v>
                </c:pt>
              </c:strCache>
            </c:strRef>
          </c:tx>
          <c:spPr>
            <a:solidFill>
              <a:schemeClr val="accent5">
                <a:lumMod val="20000"/>
                <a:lumOff val="80000"/>
              </a:schemeClr>
            </a:solidFill>
            <a:ln w="0">
              <a:solidFill>
                <a:srgbClr val="002060"/>
              </a:solidFill>
            </a:ln>
          </c:spPr>
          <c:dLbls>
            <c:dLbl>
              <c:idx val="0"/>
              <c:layout>
                <c:manualLayout>
                  <c:x val="3.4860925925925927E-2"/>
                  <c:y val="-0.15528500000000012"/>
                </c:manualLayout>
              </c:layout>
              <c:spPr>
                <a:noFill/>
                <a:ln>
                  <a:noFill/>
                </a:ln>
                <a:effectLst/>
              </c:spPr>
              <c:txPr>
                <a:bodyPr wrap="square" lIns="38100" tIns="19050" rIns="38100" bIns="19050" anchor="ctr">
                  <a:spAutoFit/>
                </a:bodyPr>
                <a:lstStyle/>
                <a:p>
                  <a:pPr>
                    <a:defRPr sz="1600">
                      <a:solidFill>
                        <a:schemeClr val="accent5">
                          <a:lumMod val="50000"/>
                        </a:schemeClr>
                      </a:solidFill>
                    </a:defRPr>
                  </a:pPr>
                  <a:endParaRPr lang="ja-JP"/>
                </a:p>
              </c:txP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600">
                    <a:solidFill>
                      <a:schemeClr val="accent3">
                        <a:lumMod val="50000"/>
                      </a:schemeClr>
                    </a:solidFill>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データ入力部!$AH$67:$AH$76</c:f>
              <c:numCache>
                <c:formatCode>General</c:formatCode>
                <c:ptCount val="10"/>
                <c:pt idx="0">
                  <c:v>-0.30000000000000004</c:v>
                </c:pt>
                <c:pt idx="1">
                  <c:v>30</c:v>
                </c:pt>
                <c:pt idx="2">
                  <c:v>30</c:v>
                </c:pt>
                <c:pt idx="3">
                  <c:v>100</c:v>
                </c:pt>
              </c:numCache>
            </c:numRef>
          </c:cat>
          <c:val>
            <c:numRef>
              <c:f>データ入力部!$AI$67:$AI$76</c:f>
              <c:numCache>
                <c:formatCode>General</c:formatCode>
                <c:ptCount val="10"/>
                <c:pt idx="0">
                  <c:v>30</c:v>
                </c:pt>
                <c:pt idx="1">
                  <c:v>30</c:v>
                </c:pt>
                <c:pt idx="2">
                  <c:v>0</c:v>
                </c:pt>
                <c:pt idx="3">
                  <c:v>0</c:v>
                </c:pt>
              </c:numCache>
            </c:numRef>
          </c:val>
        </c:ser>
        <c:ser>
          <c:idx val="1"/>
          <c:order val="3"/>
          <c:tx>
            <c:strRef>
              <c:f>データ入力部!$AJ$66</c:f>
              <c:strCache>
                <c:ptCount val="1"/>
                <c:pt idx="0">
                  <c:v>Light for date</c:v>
                </c:pt>
              </c:strCache>
            </c:strRef>
          </c:tx>
          <c:spPr>
            <a:solidFill>
              <a:schemeClr val="accent3">
                <a:lumMod val="20000"/>
                <a:lumOff val="80000"/>
              </a:schemeClr>
            </a:solidFill>
            <a:ln w="0">
              <a:solidFill>
                <a:srgbClr val="002060"/>
              </a:solidFill>
            </a:ln>
          </c:spPr>
          <c:dLbls>
            <c:dLbl>
              <c:idx val="0"/>
              <c:layout>
                <c:manualLayout>
                  <c:x val="0.3310798148148148"/>
                  <c:y val="-3.1693055555555558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200">
                    <a:solidFill>
                      <a:schemeClr val="accent3">
                        <a:lumMod val="50000"/>
                      </a:schemeClr>
                    </a:solidFill>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データ入力部!$AH$67:$AH$76</c:f>
              <c:numCache>
                <c:formatCode>General</c:formatCode>
                <c:ptCount val="10"/>
                <c:pt idx="0">
                  <c:v>-0.30000000000000004</c:v>
                </c:pt>
                <c:pt idx="1">
                  <c:v>30</c:v>
                </c:pt>
                <c:pt idx="2">
                  <c:v>30</c:v>
                </c:pt>
                <c:pt idx="3">
                  <c:v>100</c:v>
                </c:pt>
              </c:numCache>
            </c:numRef>
          </c:cat>
          <c:val>
            <c:numRef>
              <c:f>データ入力部!$AJ$67:$AJ$70</c:f>
              <c:numCache>
                <c:formatCode>General</c:formatCode>
                <c:ptCount val="4"/>
                <c:pt idx="0">
                  <c:v>0</c:v>
                </c:pt>
                <c:pt idx="1">
                  <c:v>0</c:v>
                </c:pt>
                <c:pt idx="2">
                  <c:v>30</c:v>
                </c:pt>
                <c:pt idx="3">
                  <c:v>30</c:v>
                </c:pt>
              </c:numCache>
            </c:numRef>
          </c:val>
        </c:ser>
        <c:dLbls>
          <c:showLegendKey val="0"/>
          <c:showVal val="0"/>
          <c:showCatName val="0"/>
          <c:showSerName val="0"/>
          <c:showPercent val="0"/>
          <c:showBubbleSize val="0"/>
        </c:dLbls>
        <c:axId val="213592448"/>
        <c:axId val="213592840"/>
      </c:areaChart>
      <c:scatterChart>
        <c:scatterStyle val="lineMarker"/>
        <c:varyColors val="0"/>
        <c:ser>
          <c:idx val="4"/>
          <c:order val="4"/>
          <c:tx>
            <c:v/>
          </c:tx>
          <c:spPr>
            <a:ln w="28575">
              <a:noFill/>
            </a:ln>
          </c:spPr>
          <c:marker>
            <c:symbol val="circle"/>
            <c:size val="7"/>
            <c:spPr>
              <a:solidFill>
                <a:srgbClr val="FF0000"/>
              </a:solidFill>
              <a:ln w="19050">
                <a:solidFill>
                  <a:schemeClr val="bg1"/>
                </a:solidFill>
              </a:ln>
            </c:spPr>
          </c:marker>
          <c:dLbls>
            <c:dLbl>
              <c:idx val="0"/>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1"/>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2"/>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3"/>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4"/>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5"/>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6"/>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7"/>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8"/>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9"/>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xVal>
            <c:numRef>
              <c:f>データ入力部!$AT$4:$AT$13</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データ入力部!$AS$4:$AS$13</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5="http://schemas.microsoft.com/office/drawing/2012/chart" uri="{02D57815-91ED-43cb-92C2-25804820EDAC}">
              <c15:datalabelsRange>
                <c15:f>データ入力部!$C$4:$C$13</c15:f>
                <c15:dlblRangeCache>
                  <c:ptCount val="10"/>
                </c15:dlblRangeCache>
              </c15:datalabelsRange>
            </c:ext>
          </c:extLst>
        </c:ser>
        <c:ser>
          <c:idx val="5"/>
          <c:order val="5"/>
          <c:tx>
            <c:v/>
          </c:tx>
          <c:spPr>
            <a:ln w="28575">
              <a:noFill/>
            </a:ln>
          </c:spPr>
          <c:marker>
            <c:spPr>
              <a:noFill/>
              <a:ln>
                <a:noFill/>
              </a:ln>
            </c:spPr>
          </c:marker>
          <c:dLbls>
            <c:dLbl>
              <c:idx val="0"/>
              <c:layout/>
              <c:tx>
                <c:rich>
                  <a:bodyPr/>
                  <a:lstStyle/>
                  <a:p>
                    <a:fld id="{BA55B67E-1AD1-449B-A4EF-ADC8534EE564}" type="CELLRANGE">
                      <a:rPr lang="en-US" altLang="ja-JP"/>
                      <a:pPr/>
                      <a:t>[CELLRANGE]</a:t>
                    </a:fld>
                    <a:endParaRPr lang="ja-JP" altLang="en-US"/>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D56D54D8-400E-4831-88F4-FF2B5D20F033}" type="CELLRANGE">
                      <a:rPr lang="ja-JP" altLang="en-US"/>
                      <a:pPr/>
                      <a:t>[CELLRANGE]</a:t>
                    </a:fld>
                    <a:endParaRPr lang="ja-JP" alt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31A78AF0-189D-43A2-896C-F907DAADA197}" type="CELLRANGE">
                      <a:rPr lang="ja-JP" altLang="en-US"/>
                      <a:pPr/>
                      <a:t>[CELLRANGE]</a:t>
                    </a:fld>
                    <a:endParaRPr lang="ja-JP" alt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5ED00EA0-3E7C-43B0-BB78-4A3D9FB069BD}" type="CELLRANGE">
                      <a:rPr lang="ja-JP" altLang="en-US"/>
                      <a:pPr/>
                      <a:t>[CELLRANGE]</a:t>
                    </a:fld>
                    <a:endParaRPr lang="ja-JP" alt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l"/>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データ入力部!$AR$67:$AR$70</c:f>
              <c:numCache>
                <c:formatCode>General</c:formatCode>
                <c:ptCount val="4"/>
                <c:pt idx="0">
                  <c:v>0</c:v>
                </c:pt>
                <c:pt idx="1">
                  <c:v>0</c:v>
                </c:pt>
                <c:pt idx="2">
                  <c:v>0</c:v>
                </c:pt>
                <c:pt idx="3">
                  <c:v>0</c:v>
                </c:pt>
              </c:numCache>
            </c:numRef>
          </c:xVal>
          <c:yVal>
            <c:numRef>
              <c:f>データ入力部!$AS$67:$AS$70</c:f>
              <c:numCache>
                <c:formatCode>General</c:formatCode>
                <c:ptCount val="4"/>
                <c:pt idx="0">
                  <c:v>0</c:v>
                </c:pt>
                <c:pt idx="1">
                  <c:v>30</c:v>
                </c:pt>
                <c:pt idx="2">
                  <c:v>70</c:v>
                </c:pt>
                <c:pt idx="3">
                  <c:v>100</c:v>
                </c:pt>
              </c:numCache>
            </c:numRef>
          </c:yVal>
          <c:smooth val="0"/>
          <c:extLst>
            <c:ext xmlns:c15="http://schemas.microsoft.com/office/drawing/2012/chart" uri="{02D57815-91ED-43cb-92C2-25804820EDAC}">
              <c15:datalabelsRange>
                <c15:f>データ入力部!$AT$67:$AT$70</c15:f>
                <c15:dlblRangeCache>
                  <c:ptCount val="4"/>
                  <c:pt idx="0">
                    <c:v>0</c:v>
                  </c:pt>
                  <c:pt idx="1">
                    <c:v>10</c:v>
                  </c:pt>
                  <c:pt idx="2">
                    <c:v>90</c:v>
                  </c:pt>
                  <c:pt idx="3">
                    <c:v>100</c:v>
                  </c:pt>
                </c15:dlblRangeCache>
              </c15:datalabelsRange>
            </c:ext>
          </c:extLst>
        </c:ser>
        <c:ser>
          <c:idx val="6"/>
          <c:order val="6"/>
          <c:tx>
            <c:v/>
          </c:tx>
          <c:spPr>
            <a:ln w="28575">
              <a:noFill/>
            </a:ln>
          </c:spPr>
          <c:marker>
            <c:spPr>
              <a:noFill/>
              <a:ln>
                <a:noFill/>
              </a:ln>
            </c:spPr>
          </c:marker>
          <c:dLbls>
            <c:dLbl>
              <c:idx val="0"/>
              <c:layout/>
              <c:tx>
                <c:rich>
                  <a:bodyPr/>
                  <a:lstStyle/>
                  <a:p>
                    <a:fld id="{291243FE-CF4F-484B-B347-729B8B0CA615}" type="CELLRANGE">
                      <a:rPr lang="en-US" altLang="ja-JP"/>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143C2CB7-00A5-4E4B-84FA-FABD97910749}"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768A17B1-06DD-4FF6-ADE4-8F1516A18BC1}"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FBFA1D5F-7F3D-44D1-B206-432E4B325573}"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xVal>
            <c:numRef>
              <c:f>データ入力部!$AZ$67:$AZ$70</c:f>
              <c:numCache>
                <c:formatCode>General</c:formatCode>
                <c:ptCount val="4"/>
                <c:pt idx="0">
                  <c:v>0</c:v>
                </c:pt>
                <c:pt idx="1">
                  <c:v>30</c:v>
                </c:pt>
                <c:pt idx="2">
                  <c:v>100</c:v>
                </c:pt>
              </c:numCache>
            </c:numRef>
          </c:xVal>
          <c:yVal>
            <c:numRef>
              <c:f>データ入力部!$BA$67:$BA$70</c:f>
              <c:numCache>
                <c:formatCode>General</c:formatCode>
                <c:ptCount val="4"/>
                <c:pt idx="0">
                  <c:v>0</c:v>
                </c:pt>
                <c:pt idx="1">
                  <c:v>0</c:v>
                </c:pt>
                <c:pt idx="2">
                  <c:v>0</c:v>
                </c:pt>
              </c:numCache>
            </c:numRef>
          </c:yVal>
          <c:smooth val="0"/>
          <c:extLst>
            <c:ext xmlns:c15="http://schemas.microsoft.com/office/drawing/2012/chart" uri="{02D57815-91ED-43cb-92C2-25804820EDAC}">
              <c15:datalabelsRange>
                <c15:f>データ入力部!$BB$67:$BB$70</c15:f>
                <c15:dlblRangeCache>
                  <c:ptCount val="4"/>
                  <c:pt idx="0">
                    <c:v>0</c:v>
                  </c:pt>
                  <c:pt idx="1">
                    <c:v>10</c:v>
                  </c:pt>
                  <c:pt idx="2">
                    <c:v>100</c:v>
                  </c:pt>
                </c15:dlblRangeCache>
              </c15:datalabelsRange>
            </c:ext>
          </c:extLst>
        </c:ser>
        <c:dLbls>
          <c:showLegendKey val="0"/>
          <c:showVal val="0"/>
          <c:showCatName val="0"/>
          <c:showSerName val="0"/>
          <c:showPercent val="0"/>
          <c:showBubbleSize val="0"/>
        </c:dLbls>
        <c:axId val="213592448"/>
        <c:axId val="213592840"/>
      </c:scatterChart>
      <c:dateAx>
        <c:axId val="213592448"/>
        <c:scaling>
          <c:orientation val="minMax"/>
          <c:max val="100"/>
        </c:scaling>
        <c:delete val="1"/>
        <c:axPos val="b"/>
        <c:title>
          <c:tx>
            <c:rich>
              <a:bodyPr/>
              <a:lstStyle/>
              <a:p>
                <a:pPr>
                  <a:defRPr/>
                </a:pPr>
                <a:r>
                  <a:rPr lang="ja-JP" altLang="en-US"/>
                  <a:t>身長</a:t>
                </a:r>
                <a:r>
                  <a:rPr lang="en-US" altLang="ja-JP"/>
                  <a:t>(</a:t>
                </a:r>
                <a:r>
                  <a:rPr lang="ja-JP" altLang="en-US"/>
                  <a:t>パーセンタイル</a:t>
                </a:r>
                <a:r>
                  <a:rPr lang="en-US" altLang="ja-JP"/>
                  <a:t>)</a:t>
                </a:r>
                <a:endParaRPr lang="ja-JP" altLang="en-US"/>
              </a:p>
            </c:rich>
          </c:tx>
          <c:layout>
            <c:manualLayout>
              <c:xMode val="edge"/>
              <c:yMode val="edge"/>
              <c:x val="0.41168685185185178"/>
              <c:y val="0.89247027777777777"/>
            </c:manualLayout>
          </c:layout>
          <c:overlay val="0"/>
        </c:title>
        <c:numFmt formatCode="General" sourceLinked="0"/>
        <c:majorTickMark val="out"/>
        <c:minorTickMark val="none"/>
        <c:tickLblPos val="nextTo"/>
        <c:crossAx val="213592840"/>
        <c:crosses val="autoZero"/>
        <c:auto val="0"/>
        <c:lblOffset val="100"/>
        <c:baseTimeUnit val="days"/>
        <c:majorUnit val="10"/>
        <c:majorTimeUnit val="days"/>
      </c:dateAx>
      <c:valAx>
        <c:axId val="213592840"/>
        <c:scaling>
          <c:orientation val="minMax"/>
          <c:max val="100"/>
          <c:min val="0"/>
        </c:scaling>
        <c:delete val="1"/>
        <c:axPos val="l"/>
        <c:majorGridlines>
          <c:spPr>
            <a:ln>
              <a:solidFill>
                <a:schemeClr val="bg1"/>
              </a:solidFill>
            </a:ln>
          </c:spPr>
        </c:majorGridlines>
        <c:title>
          <c:tx>
            <c:rich>
              <a:bodyPr rot="-5400000" vert="horz"/>
              <a:lstStyle/>
              <a:p>
                <a:pPr>
                  <a:defRPr/>
                </a:pPr>
                <a:r>
                  <a:rPr lang="ja-JP" altLang="en-US"/>
                  <a:t>体重</a:t>
                </a:r>
                <a:r>
                  <a:rPr lang="en-US" altLang="ja-JP"/>
                  <a:t>(</a:t>
                </a:r>
                <a:r>
                  <a:rPr lang="ja-JP" altLang="en-US"/>
                  <a:t>パーセンタイル</a:t>
                </a:r>
                <a:r>
                  <a:rPr lang="en-US" altLang="ja-JP"/>
                  <a:t>)</a:t>
                </a:r>
                <a:endParaRPr lang="ja-JP" altLang="en-US"/>
              </a:p>
            </c:rich>
          </c:tx>
          <c:layout>
            <c:manualLayout>
              <c:xMode val="edge"/>
              <c:yMode val="edge"/>
              <c:x val="0.18554668906621868"/>
              <c:y val="0.31859555555555563"/>
            </c:manualLayout>
          </c:layout>
          <c:overlay val="0"/>
        </c:title>
        <c:numFmt formatCode="General" sourceLinked="0"/>
        <c:majorTickMark val="out"/>
        <c:minorTickMark val="none"/>
        <c:tickLblPos val="nextTo"/>
        <c:crossAx val="213592448"/>
        <c:crosses val="autoZero"/>
        <c:crossBetween val="midCat"/>
        <c:majorUnit val="10"/>
      </c:valAx>
      <c:spPr>
        <a:noFill/>
        <a:ln w="3175">
          <a:solidFill>
            <a:srgbClr val="002060"/>
          </a:solidFill>
        </a:ln>
      </c:spPr>
    </c:plotArea>
    <c:legend>
      <c:legendPos val="r"/>
      <c:layout>
        <c:manualLayout>
          <c:xMode val="edge"/>
          <c:yMode val="edge"/>
          <c:x val="0.77912866068392539"/>
          <c:y val="0.31494803417020384"/>
          <c:w val="0.16814518518518518"/>
          <c:h val="0.44654749999999999"/>
        </c:manualLayout>
      </c:layout>
      <c:overlay val="0"/>
    </c:legend>
    <c:plotVisOnly val="1"/>
    <c:dispBlanksAs val="zero"/>
    <c:showDLblsOverMax val="0"/>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頭囲</a:t>
            </a:r>
          </a:p>
        </c:rich>
      </c:tx>
      <c:layout/>
      <c:overlay val="0"/>
    </c:title>
    <c:autoTitleDeleted val="0"/>
    <c:plotArea>
      <c:layout/>
      <c:scatterChart>
        <c:scatterStyle val="lineMarker"/>
        <c:varyColors val="0"/>
        <c:ser>
          <c:idx val="0"/>
          <c:order val="0"/>
          <c:tx>
            <c:strRef>
              <c:f>グラフ用データ!$Q$3</c:f>
              <c:strCache>
                <c:ptCount val="1"/>
                <c:pt idx="0">
                  <c:v>90%tile</c:v>
                </c:pt>
              </c:strCache>
            </c:strRef>
          </c:tx>
          <c:spPr>
            <a:ln w="12700">
              <a:solidFill>
                <a:sysClr val="windowText" lastClr="000000"/>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グラフ用データ!$Q$5:$Q$144</c:f>
              <c:numCache>
                <c:formatCode>General</c:formatCode>
                <c:ptCount val="140"/>
                <c:pt idx="0">
                  <c:v>20.790673278012299</c:v>
                </c:pt>
                <c:pt idx="1">
                  <c:v>20.917395366248329</c:v>
                </c:pt>
                <c:pt idx="2">
                  <c:v>21.122351793620762</c:v>
                </c:pt>
                <c:pt idx="3">
                  <c:v>21.225919494273299</c:v>
                </c:pt>
                <c:pt idx="4">
                  <c:v>21.430867210478681</c:v>
                </c:pt>
                <c:pt idx="5">
                  <c:v>21.53331592477597</c:v>
                </c:pt>
                <c:pt idx="6">
                  <c:v>21.762401139666689</c:v>
                </c:pt>
                <c:pt idx="7">
                  <c:v>21.86500073715915</c:v>
                </c:pt>
                <c:pt idx="8">
                  <c:v>21.967550777674056</c:v>
                </c:pt>
                <c:pt idx="9">
                  <c:v>22.171575435753034</c:v>
                </c:pt>
                <c:pt idx="10">
                  <c:v>22.273098935438465</c:v>
                </c:pt>
                <c:pt idx="11">
                  <c:v>22.500909415018317</c:v>
                </c:pt>
                <c:pt idx="12">
                  <c:v>22.602485018619433</c:v>
                </c:pt>
                <c:pt idx="13">
                  <c:v>22.804508035730358</c:v>
                </c:pt>
                <c:pt idx="14">
                  <c:v>22.906078132779616</c:v>
                </c:pt>
                <c:pt idx="15">
                  <c:v>23.006575144681943</c:v>
                </c:pt>
                <c:pt idx="16">
                  <c:v>23.235221023341339</c:v>
                </c:pt>
                <c:pt idx="17">
                  <c:v>23.335816653037028</c:v>
                </c:pt>
                <c:pt idx="18">
                  <c:v>23.540165125511738</c:v>
                </c:pt>
                <c:pt idx="19">
                  <c:v>23.642899987859128</c:v>
                </c:pt>
                <c:pt idx="20">
                  <c:v>23.874471569308483</c:v>
                </c:pt>
                <c:pt idx="21">
                  <c:v>23.97838012845471</c:v>
                </c:pt>
                <c:pt idx="22">
                  <c:v>24.082229169682996</c:v>
                </c:pt>
                <c:pt idx="23">
                  <c:v>24.292183376864337</c:v>
                </c:pt>
                <c:pt idx="24">
                  <c:v>24.398231124122063</c:v>
                </c:pt>
                <c:pt idx="25">
                  <c:v>24.637202460460095</c:v>
                </c:pt>
                <c:pt idx="26">
                  <c:v>24.744427741697486</c:v>
                </c:pt>
                <c:pt idx="27">
                  <c:v>24.958872232591514</c:v>
                </c:pt>
                <c:pt idx="28">
                  <c:v>25.067166089341267</c:v>
                </c:pt>
                <c:pt idx="29">
                  <c:v>25.20291667774687</c:v>
                </c:pt>
                <c:pt idx="30">
                  <c:v>25.419779802953666</c:v>
                </c:pt>
                <c:pt idx="31">
                  <c:v>25.528240836000215</c:v>
                </c:pt>
                <c:pt idx="32">
                  <c:v>25.746233887947049</c:v>
                </c:pt>
                <c:pt idx="33">
                  <c:v>25.855765891887689</c:v>
                </c:pt>
                <c:pt idx="34">
                  <c:v>26.103150850045271</c:v>
                </c:pt>
                <c:pt idx="35">
                  <c:v>26.212791233952313</c:v>
                </c:pt>
                <c:pt idx="36">
                  <c:v>26.323575163887572</c:v>
                </c:pt>
                <c:pt idx="37">
                  <c:v>26.543993910553024</c:v>
                </c:pt>
                <c:pt idx="38">
                  <c:v>26.654774195915724</c:v>
                </c:pt>
                <c:pt idx="39">
                  <c:v>26.877408256037373</c:v>
                </c:pt>
                <c:pt idx="40">
                  <c:v>26.988185163465804</c:v>
                </c:pt>
                <c:pt idx="41">
                  <c:v>27.239180890767667</c:v>
                </c:pt>
                <c:pt idx="42">
                  <c:v>27.351148252310679</c:v>
                </c:pt>
                <c:pt idx="43">
                  <c:v>27.462109614780886</c:v>
                </c:pt>
                <c:pt idx="44">
                  <c:v>27.682878847174067</c:v>
                </c:pt>
                <c:pt idx="45">
                  <c:v>27.792760179245256</c:v>
                </c:pt>
                <c:pt idx="46">
                  <c:v>28.011368533263681</c:v>
                </c:pt>
                <c:pt idx="47">
                  <c:v>28.120169867625673</c:v>
                </c:pt>
                <c:pt idx="48">
                  <c:v>28.335539447127772</c:v>
                </c:pt>
                <c:pt idx="49">
                  <c:v>28.443185122570956</c:v>
                </c:pt>
                <c:pt idx="50">
                  <c:v>28.549827686469644</c:v>
                </c:pt>
                <c:pt idx="51">
                  <c:v>28.759800752262738</c:v>
                </c:pt>
                <c:pt idx="52">
                  <c:v>28.864208690812884</c:v>
                </c:pt>
                <c:pt idx="53">
                  <c:v>29.071020044291672</c:v>
                </c:pt>
                <c:pt idx="54">
                  <c:v>29.173269399902058</c:v>
                </c:pt>
                <c:pt idx="55">
                  <c:v>29.345299612826874</c:v>
                </c:pt>
                <c:pt idx="56">
                  <c:v>29.446440181751377</c:v>
                </c:pt>
                <c:pt idx="57">
                  <c:v>29.546503467041397</c:v>
                </c:pt>
                <c:pt idx="58">
                  <c:v>29.746782244186797</c:v>
                </c:pt>
                <c:pt idx="59">
                  <c:v>29.845844865140432</c:v>
                </c:pt>
                <c:pt idx="60">
                  <c:v>30.042970984424073</c:v>
                </c:pt>
                <c:pt idx="61">
                  <c:v>30.10958473503204</c:v>
                </c:pt>
                <c:pt idx="62">
                  <c:v>30.305498242206252</c:v>
                </c:pt>
                <c:pt idx="63">
                  <c:v>30.402380124832607</c:v>
                </c:pt>
                <c:pt idx="64">
                  <c:v>30.50033812307813</c:v>
                </c:pt>
                <c:pt idx="65">
                  <c:v>30.661034475880406</c:v>
                </c:pt>
                <c:pt idx="66">
                  <c:v>30.757886858441225</c:v>
                </c:pt>
                <c:pt idx="67">
                  <c:v>30.949521183808109</c:v>
                </c:pt>
                <c:pt idx="68">
                  <c:v>31.01052000195801</c:v>
                </c:pt>
                <c:pt idx="69">
                  <c:v>31.199795430595067</c:v>
                </c:pt>
                <c:pt idx="70">
                  <c:v>31.293398686975745</c:v>
                </c:pt>
                <c:pt idx="71">
                  <c:v>31.352813099092241</c:v>
                </c:pt>
                <c:pt idx="72">
                  <c:v>31.537737553798149</c:v>
                </c:pt>
                <c:pt idx="73">
                  <c:v>31.630238601667919</c:v>
                </c:pt>
                <c:pt idx="74">
                  <c:v>31.77724671383012</c:v>
                </c:pt>
                <c:pt idx="75">
                  <c:v>31.867500942002629</c:v>
                </c:pt>
                <c:pt idx="76">
                  <c:v>32.009788614809217</c:v>
                </c:pt>
                <c:pt idx="77">
                  <c:v>32.09787034349651</c:v>
                </c:pt>
                <c:pt idx="78">
                  <c:v>32.184884188391727</c:v>
                </c:pt>
                <c:pt idx="79">
                  <c:v>32.321282852115587</c:v>
                </c:pt>
                <c:pt idx="80">
                  <c:v>32.40505814935856</c:v>
                </c:pt>
                <c:pt idx="81">
                  <c:v>32.535612114121633</c:v>
                </c:pt>
                <c:pt idx="82">
                  <c:v>32.617286622205356</c:v>
                </c:pt>
                <c:pt idx="83">
                  <c:v>32.741003466155902</c:v>
                </c:pt>
                <c:pt idx="84">
                  <c:v>32.82044540117856</c:v>
                </c:pt>
                <c:pt idx="85">
                  <c:v>32.861190805757062</c:v>
                </c:pt>
                <c:pt idx="86">
                  <c:v>32.977786392770106</c:v>
                </c:pt>
                <c:pt idx="87">
                  <c:v>33.052893601133576</c:v>
                </c:pt>
                <c:pt idx="88">
                  <c:v>33.16373581897107</c:v>
                </c:pt>
                <c:pt idx="89">
                  <c:v>33.236680290356709</c:v>
                </c:pt>
                <c:pt idx="90">
                  <c:v>33.342837603625142</c:v>
                </c:pt>
                <c:pt idx="91">
                  <c:v>33.412558523068697</c:v>
                </c:pt>
                <c:pt idx="92">
                  <c:v>33.483344949178438</c:v>
                </c:pt>
                <c:pt idx="93">
                  <c:v>33.582714022890137</c:v>
                </c:pt>
                <c:pt idx="94">
                  <c:v>33.612046184398217</c:v>
                </c:pt>
                <c:pt idx="95">
                  <c:v>33.746028720875266</c:v>
                </c:pt>
                <c:pt idx="96">
                  <c:v>33.772895081379517</c:v>
                </c:pt>
                <c:pt idx="97">
                  <c:v>33.902560400585557</c:v>
                </c:pt>
                <c:pt idx="98">
                  <c:v>33.92685687000882</c:v>
                </c:pt>
                <c:pt idx="99">
                  <c:v>33.990058560244769</c:v>
                </c:pt>
                <c:pt idx="100">
                  <c:v>34.074040606986344</c:v>
                </c:pt>
                <c:pt idx="101">
                  <c:v>34.13397955960334</c:v>
                </c:pt>
                <c:pt idx="102">
                  <c:v>34.211139206402301</c:v>
                </c:pt>
                <c:pt idx="103">
                  <c:v>34.267869511735597</c:v>
                </c:pt>
                <c:pt idx="104">
                  <c:v>34.338179424495195</c:v>
                </c:pt>
                <c:pt idx="105">
                  <c:v>34.390604180230106</c:v>
                </c:pt>
                <c:pt idx="106">
                  <c:v>34.440878090464111</c:v>
                </c:pt>
                <c:pt idx="107">
                  <c:v>34.495814157531925</c:v>
                </c:pt>
                <c:pt idx="108">
                  <c:v>34.540697386154434</c:v>
                </c:pt>
                <c:pt idx="109">
                  <c:v>34.622003546089665</c:v>
                </c:pt>
                <c:pt idx="110">
                  <c:v>34.618740040159238</c:v>
                </c:pt>
                <c:pt idx="111">
                  <c:v>34.686062344074209</c:v>
                </c:pt>
                <c:pt idx="112">
                  <c:v>34.717075043989155</c:v>
                </c:pt>
                <c:pt idx="113">
                  <c:v>34.744891015780887</c:v>
                </c:pt>
                <c:pt idx="114">
                  <c:v>34.793034958450626</c:v>
                </c:pt>
                <c:pt idx="115">
                  <c:v>34.774356346999916</c:v>
                </c:pt>
                <c:pt idx="116">
                  <c:v>34.813841817190074</c:v>
                </c:pt>
                <c:pt idx="117">
                  <c:v>34.832030127519239</c:v>
                </c:pt>
                <c:pt idx="118">
                  <c:v>34.867275136414669</c:v>
                </c:pt>
                <c:pt idx="119">
                  <c:v>34.88437299655341</c:v>
                </c:pt>
                <c:pt idx="120">
                  <c:v>34.901471266920673</c:v>
                </c:pt>
                <c:pt idx="121">
                  <c:v>34.937811637102904</c:v>
                </c:pt>
                <c:pt idx="122">
                  <c:v>34.914461980986786</c:v>
                </c:pt>
                <c:pt idx="123">
                  <c:v>34.954969708180236</c:v>
                </c:pt>
                <c:pt idx="124">
                  <c:v>34.976313348201039</c:v>
                </c:pt>
                <c:pt idx="125">
                  <c:v>35.022190408074209</c:v>
                </c:pt>
                <c:pt idx="126">
                  <c:v>35.046723996125216</c:v>
                </c:pt>
                <c:pt idx="127">
                  <c:v>35.072307794283056</c:v>
                </c:pt>
                <c:pt idx="128">
                  <c:v>35.124607201983302</c:v>
                </c:pt>
                <c:pt idx="129">
                  <c:v>35.110294595723445</c:v>
                </c:pt>
                <c:pt idx="130">
                  <c:v>35.167811897214392</c:v>
                </c:pt>
                <c:pt idx="131">
                  <c:v>35.19657216477043</c:v>
                </c:pt>
                <c:pt idx="132">
                  <c:v>35.256230791825217</c:v>
                </c:pt>
                <c:pt idx="133">
                  <c:v>35.287090942026474</c:v>
                </c:pt>
                <c:pt idx="134">
                  <c:v>35.317990684607715</c:v>
                </c:pt>
                <c:pt idx="135">
                  <c:v>35.337196788160192</c:v>
                </c:pt>
                <c:pt idx="136">
                  <c:v>35.369048484527909</c:v>
                </c:pt>
                <c:pt idx="137">
                  <c:v>35.430734576611449</c:v>
                </c:pt>
                <c:pt idx="138">
                  <c:v>35.462626534462295</c:v>
                </c:pt>
                <c:pt idx="139">
                  <c:v>35.482380406064323</c:v>
                </c:pt>
              </c:numCache>
            </c:numRef>
          </c:yVal>
          <c:smooth val="0"/>
        </c:ser>
        <c:ser>
          <c:idx val="1"/>
          <c:order val="1"/>
          <c:tx>
            <c:strRef>
              <c:f>グラフ用データ!$R$3</c:f>
              <c:strCache>
                <c:ptCount val="1"/>
                <c:pt idx="0">
                  <c:v>50%tile</c:v>
                </c:pt>
              </c:strCache>
            </c:strRef>
          </c:tx>
          <c:spPr>
            <a:ln>
              <a:solidFill>
                <a:schemeClr val="tx1"/>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グラフ用データ!$R$5:$R$144</c:f>
              <c:numCache>
                <c:formatCode>General</c:formatCode>
                <c:ptCount val="140"/>
                <c:pt idx="0">
                  <c:v>19.468</c:v>
                </c:pt>
                <c:pt idx="1">
                  <c:v>19.565000000000001</c:v>
                </c:pt>
                <c:pt idx="2">
                  <c:v>19.757000000000001</c:v>
                </c:pt>
                <c:pt idx="3">
                  <c:v>19.853999999999999</c:v>
                </c:pt>
                <c:pt idx="4">
                  <c:v>20.045999999999999</c:v>
                </c:pt>
                <c:pt idx="5">
                  <c:v>20.141999999999999</c:v>
                </c:pt>
                <c:pt idx="6">
                  <c:v>20.334</c:v>
                </c:pt>
                <c:pt idx="7">
                  <c:v>20.43</c:v>
                </c:pt>
                <c:pt idx="8">
                  <c:v>20.526</c:v>
                </c:pt>
                <c:pt idx="9">
                  <c:v>20.716999999999999</c:v>
                </c:pt>
                <c:pt idx="10">
                  <c:v>20.812000000000001</c:v>
                </c:pt>
                <c:pt idx="11">
                  <c:v>21.001999999999999</c:v>
                </c:pt>
                <c:pt idx="12">
                  <c:v>21.097000000000001</c:v>
                </c:pt>
                <c:pt idx="13">
                  <c:v>21.286000000000001</c:v>
                </c:pt>
                <c:pt idx="14">
                  <c:v>21.381</c:v>
                </c:pt>
                <c:pt idx="15">
                  <c:v>21.475000000000001</c:v>
                </c:pt>
                <c:pt idx="16">
                  <c:v>21.664999999999999</c:v>
                </c:pt>
                <c:pt idx="17">
                  <c:v>21.759</c:v>
                </c:pt>
                <c:pt idx="18">
                  <c:v>21.95</c:v>
                </c:pt>
                <c:pt idx="19">
                  <c:v>22.045999999999999</c:v>
                </c:pt>
                <c:pt idx="20">
                  <c:v>22.238</c:v>
                </c:pt>
                <c:pt idx="21">
                  <c:v>22.335000000000001</c:v>
                </c:pt>
                <c:pt idx="22">
                  <c:v>22.431999999999999</c:v>
                </c:pt>
                <c:pt idx="23">
                  <c:v>22.628</c:v>
                </c:pt>
                <c:pt idx="24">
                  <c:v>22.727</c:v>
                </c:pt>
                <c:pt idx="25">
                  <c:v>22.925000000000001</c:v>
                </c:pt>
                <c:pt idx="26">
                  <c:v>23.024999999999999</c:v>
                </c:pt>
                <c:pt idx="27">
                  <c:v>23.225000000000001</c:v>
                </c:pt>
                <c:pt idx="28">
                  <c:v>23.326000000000001</c:v>
                </c:pt>
                <c:pt idx="29">
                  <c:v>23.427</c:v>
                </c:pt>
                <c:pt idx="30">
                  <c:v>23.629000000000001</c:v>
                </c:pt>
                <c:pt idx="31">
                  <c:v>23.73</c:v>
                </c:pt>
                <c:pt idx="32">
                  <c:v>23.933</c:v>
                </c:pt>
                <c:pt idx="33">
                  <c:v>24.035</c:v>
                </c:pt>
                <c:pt idx="34">
                  <c:v>24.239000000000001</c:v>
                </c:pt>
                <c:pt idx="35">
                  <c:v>24.341000000000001</c:v>
                </c:pt>
                <c:pt idx="36">
                  <c:v>24.443999999999999</c:v>
                </c:pt>
                <c:pt idx="37">
                  <c:v>24.649000000000001</c:v>
                </c:pt>
                <c:pt idx="38">
                  <c:v>24.751999999999999</c:v>
                </c:pt>
                <c:pt idx="39">
                  <c:v>24.959</c:v>
                </c:pt>
                <c:pt idx="40">
                  <c:v>25.062000000000001</c:v>
                </c:pt>
                <c:pt idx="41">
                  <c:v>25.268000000000001</c:v>
                </c:pt>
                <c:pt idx="42">
                  <c:v>25.372</c:v>
                </c:pt>
                <c:pt idx="43">
                  <c:v>25.475000000000001</c:v>
                </c:pt>
                <c:pt idx="44">
                  <c:v>25.68</c:v>
                </c:pt>
                <c:pt idx="45">
                  <c:v>25.782</c:v>
                </c:pt>
                <c:pt idx="46">
                  <c:v>25.984999999999999</c:v>
                </c:pt>
                <c:pt idx="47">
                  <c:v>26.085999999999999</c:v>
                </c:pt>
                <c:pt idx="48">
                  <c:v>26.286000000000001</c:v>
                </c:pt>
                <c:pt idx="49">
                  <c:v>26.385999999999999</c:v>
                </c:pt>
                <c:pt idx="50">
                  <c:v>26.484999999999999</c:v>
                </c:pt>
                <c:pt idx="51">
                  <c:v>26.68</c:v>
                </c:pt>
                <c:pt idx="52">
                  <c:v>26.777000000000001</c:v>
                </c:pt>
                <c:pt idx="53">
                  <c:v>26.969000000000001</c:v>
                </c:pt>
                <c:pt idx="54">
                  <c:v>27.064</c:v>
                </c:pt>
                <c:pt idx="55">
                  <c:v>27.253</c:v>
                </c:pt>
                <c:pt idx="56">
                  <c:v>27.347000000000001</c:v>
                </c:pt>
                <c:pt idx="57">
                  <c:v>27.44</c:v>
                </c:pt>
                <c:pt idx="58">
                  <c:v>27.626000000000001</c:v>
                </c:pt>
                <c:pt idx="59">
                  <c:v>27.718</c:v>
                </c:pt>
                <c:pt idx="60">
                  <c:v>27.901</c:v>
                </c:pt>
                <c:pt idx="61">
                  <c:v>27.992999999999999</c:v>
                </c:pt>
                <c:pt idx="62">
                  <c:v>28.175000000000001</c:v>
                </c:pt>
                <c:pt idx="63">
                  <c:v>28.265000000000001</c:v>
                </c:pt>
                <c:pt idx="64">
                  <c:v>28.356000000000002</c:v>
                </c:pt>
                <c:pt idx="65">
                  <c:v>28.536000000000001</c:v>
                </c:pt>
                <c:pt idx="66">
                  <c:v>28.626000000000001</c:v>
                </c:pt>
                <c:pt idx="67">
                  <c:v>28.803999999999998</c:v>
                </c:pt>
                <c:pt idx="68">
                  <c:v>28.891999999999999</c:v>
                </c:pt>
                <c:pt idx="69">
                  <c:v>29.068000000000001</c:v>
                </c:pt>
                <c:pt idx="70">
                  <c:v>29.155000000000001</c:v>
                </c:pt>
                <c:pt idx="71">
                  <c:v>29.242000000000001</c:v>
                </c:pt>
                <c:pt idx="72">
                  <c:v>29.414000000000001</c:v>
                </c:pt>
                <c:pt idx="73">
                  <c:v>29.5</c:v>
                </c:pt>
                <c:pt idx="74">
                  <c:v>29.669</c:v>
                </c:pt>
                <c:pt idx="75">
                  <c:v>29.753</c:v>
                </c:pt>
                <c:pt idx="76">
                  <c:v>29.917999999999999</c:v>
                </c:pt>
                <c:pt idx="77">
                  <c:v>30</c:v>
                </c:pt>
                <c:pt idx="78">
                  <c:v>30.081</c:v>
                </c:pt>
                <c:pt idx="79">
                  <c:v>30.241</c:v>
                </c:pt>
                <c:pt idx="80">
                  <c:v>30.318999999999999</c:v>
                </c:pt>
                <c:pt idx="81">
                  <c:v>30.474</c:v>
                </c:pt>
                <c:pt idx="82">
                  <c:v>30.55</c:v>
                </c:pt>
                <c:pt idx="83">
                  <c:v>30.699000000000002</c:v>
                </c:pt>
                <c:pt idx="84">
                  <c:v>30.773</c:v>
                </c:pt>
                <c:pt idx="85">
                  <c:v>30.844999999999999</c:v>
                </c:pt>
                <c:pt idx="86">
                  <c:v>30.988</c:v>
                </c:pt>
                <c:pt idx="87">
                  <c:v>31.058</c:v>
                </c:pt>
                <c:pt idx="88">
                  <c:v>31.196000000000002</c:v>
                </c:pt>
                <c:pt idx="89">
                  <c:v>31.263999999999999</c:v>
                </c:pt>
                <c:pt idx="90">
                  <c:v>31.398</c:v>
                </c:pt>
                <c:pt idx="91">
                  <c:v>31.463000000000001</c:v>
                </c:pt>
                <c:pt idx="92">
                  <c:v>31.529</c:v>
                </c:pt>
                <c:pt idx="93">
                  <c:v>31.657</c:v>
                </c:pt>
                <c:pt idx="94">
                  <c:v>31.72</c:v>
                </c:pt>
                <c:pt idx="95">
                  <c:v>31.844999999999999</c:v>
                </c:pt>
                <c:pt idx="96">
                  <c:v>31.905999999999999</c:v>
                </c:pt>
                <c:pt idx="97">
                  <c:v>32.027000000000001</c:v>
                </c:pt>
                <c:pt idx="98">
                  <c:v>32.085999999999999</c:v>
                </c:pt>
                <c:pt idx="99">
                  <c:v>32.145000000000003</c:v>
                </c:pt>
                <c:pt idx="100">
                  <c:v>32.26</c:v>
                </c:pt>
                <c:pt idx="101">
                  <c:v>32.316000000000003</c:v>
                </c:pt>
                <c:pt idx="102">
                  <c:v>32.424999999999997</c:v>
                </c:pt>
                <c:pt idx="103">
                  <c:v>32.478000000000002</c:v>
                </c:pt>
                <c:pt idx="104">
                  <c:v>32.581000000000003</c:v>
                </c:pt>
                <c:pt idx="105">
                  <c:v>32.630000000000003</c:v>
                </c:pt>
                <c:pt idx="106">
                  <c:v>32.677</c:v>
                </c:pt>
                <c:pt idx="107">
                  <c:v>32.765999999999998</c:v>
                </c:pt>
                <c:pt idx="108">
                  <c:v>32.808</c:v>
                </c:pt>
                <c:pt idx="109">
                  <c:v>32.884</c:v>
                </c:pt>
                <c:pt idx="110">
                  <c:v>32.918999999999997</c:v>
                </c:pt>
                <c:pt idx="111">
                  <c:v>32.981999999999999</c:v>
                </c:pt>
                <c:pt idx="112">
                  <c:v>33.011000000000003</c:v>
                </c:pt>
                <c:pt idx="113">
                  <c:v>33.036999999999999</c:v>
                </c:pt>
                <c:pt idx="114">
                  <c:v>33.082000000000001</c:v>
                </c:pt>
                <c:pt idx="115">
                  <c:v>33.103000000000002</c:v>
                </c:pt>
                <c:pt idx="116">
                  <c:v>33.14</c:v>
                </c:pt>
                <c:pt idx="117">
                  <c:v>33.156999999999996</c:v>
                </c:pt>
                <c:pt idx="118">
                  <c:v>33.19</c:v>
                </c:pt>
                <c:pt idx="119">
                  <c:v>33.206000000000003</c:v>
                </c:pt>
                <c:pt idx="120">
                  <c:v>33.222000000000001</c:v>
                </c:pt>
                <c:pt idx="121">
                  <c:v>33.256</c:v>
                </c:pt>
                <c:pt idx="122">
                  <c:v>33.273000000000003</c:v>
                </c:pt>
                <c:pt idx="123">
                  <c:v>33.311</c:v>
                </c:pt>
                <c:pt idx="124">
                  <c:v>33.331000000000003</c:v>
                </c:pt>
                <c:pt idx="125">
                  <c:v>33.374000000000002</c:v>
                </c:pt>
                <c:pt idx="126">
                  <c:v>33.396999999999998</c:v>
                </c:pt>
                <c:pt idx="127">
                  <c:v>33.420999999999999</c:v>
                </c:pt>
                <c:pt idx="128">
                  <c:v>33.47</c:v>
                </c:pt>
                <c:pt idx="129">
                  <c:v>33.496000000000002</c:v>
                </c:pt>
                <c:pt idx="130">
                  <c:v>33.549999999999997</c:v>
                </c:pt>
                <c:pt idx="131">
                  <c:v>33.576999999999998</c:v>
                </c:pt>
                <c:pt idx="132">
                  <c:v>33.633000000000003</c:v>
                </c:pt>
                <c:pt idx="133">
                  <c:v>33.661999999999999</c:v>
                </c:pt>
                <c:pt idx="134">
                  <c:v>33.691000000000003</c:v>
                </c:pt>
                <c:pt idx="135">
                  <c:v>33.749000000000002</c:v>
                </c:pt>
                <c:pt idx="136">
                  <c:v>33.779000000000003</c:v>
                </c:pt>
                <c:pt idx="137">
                  <c:v>33.837000000000003</c:v>
                </c:pt>
                <c:pt idx="138">
                  <c:v>33.866999999999997</c:v>
                </c:pt>
                <c:pt idx="139">
                  <c:v>33.926000000000002</c:v>
                </c:pt>
              </c:numCache>
            </c:numRef>
          </c:yVal>
          <c:smooth val="0"/>
        </c:ser>
        <c:ser>
          <c:idx val="2"/>
          <c:order val="2"/>
          <c:tx>
            <c:strRef>
              <c:f>グラフ用データ!$S$3</c:f>
              <c:strCache>
                <c:ptCount val="1"/>
                <c:pt idx="0">
                  <c:v>10%tile</c:v>
                </c:pt>
              </c:strCache>
            </c:strRef>
          </c:tx>
          <c:spPr>
            <a:ln w="12700">
              <a:solidFill>
                <a:sysClr val="windowText" lastClr="000000"/>
              </a:solidFill>
            </a:ln>
          </c:spPr>
          <c:marker>
            <c:symbol val="none"/>
          </c:marker>
          <c:xVal>
            <c:numRef>
              <c:f>グラフ用データ!$A$5:$A$144</c:f>
              <c:numCache>
                <c:formatCode>General</c:formatCode>
                <c:ptCount val="140"/>
                <c:pt idx="0">
                  <c:v>22</c:v>
                </c:pt>
                <c:pt idx="1">
                  <c:v>22.142857142857142</c:v>
                </c:pt>
                <c:pt idx="2">
                  <c:v>22.285714285714285</c:v>
                </c:pt>
                <c:pt idx="3">
                  <c:v>22.428571428571427</c:v>
                </c:pt>
                <c:pt idx="4">
                  <c:v>22.571428571428573</c:v>
                </c:pt>
                <c:pt idx="5">
                  <c:v>22.714285714285715</c:v>
                </c:pt>
                <c:pt idx="6">
                  <c:v>22.857142857142858</c:v>
                </c:pt>
                <c:pt idx="7">
                  <c:v>23</c:v>
                </c:pt>
                <c:pt idx="8">
                  <c:v>23.142857142857142</c:v>
                </c:pt>
                <c:pt idx="9">
                  <c:v>23.285714285714285</c:v>
                </c:pt>
                <c:pt idx="10">
                  <c:v>23.428571428571427</c:v>
                </c:pt>
                <c:pt idx="11">
                  <c:v>23.571428571428573</c:v>
                </c:pt>
                <c:pt idx="12">
                  <c:v>23.714285714285715</c:v>
                </c:pt>
                <c:pt idx="13">
                  <c:v>23.857142857142858</c:v>
                </c:pt>
                <c:pt idx="14">
                  <c:v>24</c:v>
                </c:pt>
                <c:pt idx="15">
                  <c:v>24.142857142857142</c:v>
                </c:pt>
                <c:pt idx="16">
                  <c:v>24.285714285714285</c:v>
                </c:pt>
                <c:pt idx="17">
                  <c:v>24.428571428571427</c:v>
                </c:pt>
                <c:pt idx="18">
                  <c:v>24.571428571428573</c:v>
                </c:pt>
                <c:pt idx="19">
                  <c:v>24.714285714285715</c:v>
                </c:pt>
                <c:pt idx="20">
                  <c:v>24.857142857142858</c:v>
                </c:pt>
                <c:pt idx="21">
                  <c:v>25</c:v>
                </c:pt>
                <c:pt idx="22">
                  <c:v>25.142857142857142</c:v>
                </c:pt>
                <c:pt idx="23">
                  <c:v>25.285714285714285</c:v>
                </c:pt>
                <c:pt idx="24">
                  <c:v>25.428571428571427</c:v>
                </c:pt>
                <c:pt idx="25">
                  <c:v>25.571428571428573</c:v>
                </c:pt>
                <c:pt idx="26">
                  <c:v>25.714285714285715</c:v>
                </c:pt>
                <c:pt idx="27">
                  <c:v>25.857142857142858</c:v>
                </c:pt>
                <c:pt idx="28">
                  <c:v>26</c:v>
                </c:pt>
                <c:pt idx="29">
                  <c:v>26.142857142857142</c:v>
                </c:pt>
                <c:pt idx="30">
                  <c:v>26.285714285714285</c:v>
                </c:pt>
                <c:pt idx="31">
                  <c:v>26.428571428571427</c:v>
                </c:pt>
                <c:pt idx="32">
                  <c:v>26.571428571428573</c:v>
                </c:pt>
                <c:pt idx="33">
                  <c:v>26.714285714285715</c:v>
                </c:pt>
                <c:pt idx="34">
                  <c:v>26.857142857142858</c:v>
                </c:pt>
                <c:pt idx="35">
                  <c:v>27</c:v>
                </c:pt>
                <c:pt idx="36">
                  <c:v>27.142857142857142</c:v>
                </c:pt>
                <c:pt idx="37">
                  <c:v>27.285714285714285</c:v>
                </c:pt>
                <c:pt idx="38">
                  <c:v>27.428571428571427</c:v>
                </c:pt>
                <c:pt idx="39">
                  <c:v>27.571428571428573</c:v>
                </c:pt>
                <c:pt idx="40">
                  <c:v>27.714285714285715</c:v>
                </c:pt>
                <c:pt idx="41">
                  <c:v>27.857142857142858</c:v>
                </c:pt>
                <c:pt idx="42">
                  <c:v>28</c:v>
                </c:pt>
                <c:pt idx="43">
                  <c:v>28.142857142857142</c:v>
                </c:pt>
                <c:pt idx="44">
                  <c:v>28.285714285714285</c:v>
                </c:pt>
                <c:pt idx="45">
                  <c:v>28.428571428571427</c:v>
                </c:pt>
                <c:pt idx="46">
                  <c:v>28.571428571428573</c:v>
                </c:pt>
                <c:pt idx="47">
                  <c:v>28.714285714285715</c:v>
                </c:pt>
                <c:pt idx="48">
                  <c:v>28.857142857142858</c:v>
                </c:pt>
                <c:pt idx="49">
                  <c:v>29</c:v>
                </c:pt>
                <c:pt idx="50">
                  <c:v>29.142857142857142</c:v>
                </c:pt>
                <c:pt idx="51">
                  <c:v>29.285714285714285</c:v>
                </c:pt>
                <c:pt idx="52">
                  <c:v>29.428571428571427</c:v>
                </c:pt>
                <c:pt idx="53">
                  <c:v>29.571428571428573</c:v>
                </c:pt>
                <c:pt idx="54">
                  <c:v>29.714285714285715</c:v>
                </c:pt>
                <c:pt idx="55">
                  <c:v>29.857142857142858</c:v>
                </c:pt>
                <c:pt idx="56">
                  <c:v>30</c:v>
                </c:pt>
                <c:pt idx="57">
                  <c:v>30.142857142857142</c:v>
                </c:pt>
                <c:pt idx="58">
                  <c:v>30.285714285714285</c:v>
                </c:pt>
                <c:pt idx="59">
                  <c:v>30.428571428571427</c:v>
                </c:pt>
                <c:pt idx="60">
                  <c:v>30.571428571428573</c:v>
                </c:pt>
                <c:pt idx="61">
                  <c:v>30.714285714285715</c:v>
                </c:pt>
                <c:pt idx="62">
                  <c:v>30.857142857142858</c:v>
                </c:pt>
                <c:pt idx="63">
                  <c:v>31</c:v>
                </c:pt>
                <c:pt idx="64">
                  <c:v>31.142857142857142</c:v>
                </c:pt>
                <c:pt idx="65">
                  <c:v>31.285714285714285</c:v>
                </c:pt>
                <c:pt idx="66">
                  <c:v>31.428571428571427</c:v>
                </c:pt>
                <c:pt idx="67">
                  <c:v>31.571428571428573</c:v>
                </c:pt>
                <c:pt idx="68">
                  <c:v>31.714285714285715</c:v>
                </c:pt>
                <c:pt idx="69">
                  <c:v>31.857142857142858</c:v>
                </c:pt>
                <c:pt idx="70">
                  <c:v>32</c:v>
                </c:pt>
                <c:pt idx="71">
                  <c:v>32.142857142857146</c:v>
                </c:pt>
                <c:pt idx="72">
                  <c:v>32.285714285714285</c:v>
                </c:pt>
                <c:pt idx="73">
                  <c:v>32.428571428571431</c:v>
                </c:pt>
                <c:pt idx="74">
                  <c:v>32.571428571428569</c:v>
                </c:pt>
                <c:pt idx="75">
                  <c:v>32.714285714285715</c:v>
                </c:pt>
                <c:pt idx="76">
                  <c:v>32.857142857142854</c:v>
                </c:pt>
                <c:pt idx="77">
                  <c:v>33</c:v>
                </c:pt>
                <c:pt idx="78">
                  <c:v>33.142857142857146</c:v>
                </c:pt>
                <c:pt idx="79">
                  <c:v>33.285714285714285</c:v>
                </c:pt>
                <c:pt idx="80">
                  <c:v>33.428571428571431</c:v>
                </c:pt>
                <c:pt idx="81">
                  <c:v>33.571428571428569</c:v>
                </c:pt>
                <c:pt idx="82">
                  <c:v>33.714285714285715</c:v>
                </c:pt>
                <c:pt idx="83">
                  <c:v>33.857142857142854</c:v>
                </c:pt>
                <c:pt idx="84">
                  <c:v>34</c:v>
                </c:pt>
                <c:pt idx="85">
                  <c:v>34.142857142857146</c:v>
                </c:pt>
                <c:pt idx="86">
                  <c:v>34.285714285714285</c:v>
                </c:pt>
                <c:pt idx="87">
                  <c:v>34.428571428571431</c:v>
                </c:pt>
                <c:pt idx="88">
                  <c:v>34.571428571428569</c:v>
                </c:pt>
                <c:pt idx="89">
                  <c:v>34.714285714285715</c:v>
                </c:pt>
                <c:pt idx="90">
                  <c:v>34.857142857142854</c:v>
                </c:pt>
                <c:pt idx="91">
                  <c:v>35</c:v>
                </c:pt>
                <c:pt idx="92">
                  <c:v>35.142857142857146</c:v>
                </c:pt>
                <c:pt idx="93">
                  <c:v>35.285714285714285</c:v>
                </c:pt>
                <c:pt idx="94">
                  <c:v>35.428571428571431</c:v>
                </c:pt>
                <c:pt idx="95">
                  <c:v>35.571428571428569</c:v>
                </c:pt>
                <c:pt idx="96">
                  <c:v>35.714285714285715</c:v>
                </c:pt>
                <c:pt idx="97">
                  <c:v>35.857142857142854</c:v>
                </c:pt>
                <c:pt idx="98">
                  <c:v>36</c:v>
                </c:pt>
                <c:pt idx="99">
                  <c:v>36.142857142857146</c:v>
                </c:pt>
                <c:pt idx="100">
                  <c:v>36.285714285714285</c:v>
                </c:pt>
                <c:pt idx="101">
                  <c:v>36.428571428571431</c:v>
                </c:pt>
                <c:pt idx="102">
                  <c:v>36.571428571428569</c:v>
                </c:pt>
                <c:pt idx="103">
                  <c:v>36.714285714285715</c:v>
                </c:pt>
                <c:pt idx="104">
                  <c:v>36.857142857142854</c:v>
                </c:pt>
                <c:pt idx="105">
                  <c:v>37</c:v>
                </c:pt>
                <c:pt idx="106">
                  <c:v>37.142857142857146</c:v>
                </c:pt>
                <c:pt idx="107">
                  <c:v>37.285714285714285</c:v>
                </c:pt>
                <c:pt idx="108">
                  <c:v>37.428571428571431</c:v>
                </c:pt>
                <c:pt idx="109">
                  <c:v>37.571428571428569</c:v>
                </c:pt>
                <c:pt idx="110">
                  <c:v>37.714285714285715</c:v>
                </c:pt>
                <c:pt idx="111">
                  <c:v>37.857142857142854</c:v>
                </c:pt>
                <c:pt idx="112">
                  <c:v>38</c:v>
                </c:pt>
                <c:pt idx="113">
                  <c:v>38.142857142857146</c:v>
                </c:pt>
                <c:pt idx="114">
                  <c:v>38.285714285714285</c:v>
                </c:pt>
                <c:pt idx="115">
                  <c:v>38.428571428571431</c:v>
                </c:pt>
                <c:pt idx="116">
                  <c:v>38.571428571428569</c:v>
                </c:pt>
                <c:pt idx="117">
                  <c:v>38.714285714285715</c:v>
                </c:pt>
                <c:pt idx="118">
                  <c:v>38.857142857142854</c:v>
                </c:pt>
                <c:pt idx="119">
                  <c:v>39</c:v>
                </c:pt>
                <c:pt idx="120">
                  <c:v>39.142857142857146</c:v>
                </c:pt>
                <c:pt idx="121">
                  <c:v>39.285714285714285</c:v>
                </c:pt>
                <c:pt idx="122">
                  <c:v>39.428571428571431</c:v>
                </c:pt>
                <c:pt idx="123">
                  <c:v>39.571428571428569</c:v>
                </c:pt>
                <c:pt idx="124">
                  <c:v>39.714285714285715</c:v>
                </c:pt>
                <c:pt idx="125">
                  <c:v>39.857142857142854</c:v>
                </c:pt>
                <c:pt idx="126">
                  <c:v>40</c:v>
                </c:pt>
                <c:pt idx="127">
                  <c:v>40.142857142857146</c:v>
                </c:pt>
                <c:pt idx="128">
                  <c:v>40.285714285714285</c:v>
                </c:pt>
                <c:pt idx="129">
                  <c:v>40.428571428571431</c:v>
                </c:pt>
                <c:pt idx="130">
                  <c:v>40.571428571428569</c:v>
                </c:pt>
                <c:pt idx="131">
                  <c:v>40.714285714285715</c:v>
                </c:pt>
                <c:pt idx="132">
                  <c:v>40.857142857142854</c:v>
                </c:pt>
                <c:pt idx="133">
                  <c:v>41</c:v>
                </c:pt>
                <c:pt idx="134">
                  <c:v>41.142857142857146</c:v>
                </c:pt>
                <c:pt idx="135">
                  <c:v>41.285714285714285</c:v>
                </c:pt>
                <c:pt idx="136">
                  <c:v>41.428571428571431</c:v>
                </c:pt>
                <c:pt idx="137">
                  <c:v>41.571428571428569</c:v>
                </c:pt>
                <c:pt idx="138">
                  <c:v>41.714285714285715</c:v>
                </c:pt>
                <c:pt idx="139">
                  <c:v>41.857142857142854</c:v>
                </c:pt>
              </c:numCache>
            </c:numRef>
          </c:xVal>
          <c:yVal>
            <c:numRef>
              <c:f>グラフ用データ!$S$5:$S$144</c:f>
              <c:numCache>
                <c:formatCode>General</c:formatCode>
                <c:ptCount val="140"/>
                <c:pt idx="0">
                  <c:v>18.038178206257921</c:v>
                </c:pt>
                <c:pt idx="1">
                  <c:v>18.100531673510485</c:v>
                </c:pt>
                <c:pt idx="2">
                  <c:v>18.277750789325815</c:v>
                </c:pt>
                <c:pt idx="3">
                  <c:v>18.36731177250719</c:v>
                </c:pt>
                <c:pt idx="4">
                  <c:v>18.544518765793036</c:v>
                </c:pt>
                <c:pt idx="5">
                  <c:v>18.633089287631378</c:v>
                </c:pt>
                <c:pt idx="6">
                  <c:v>18.781798034786906</c:v>
                </c:pt>
                <c:pt idx="7">
                  <c:v>18.870280824989685</c:v>
                </c:pt>
                <c:pt idx="8">
                  <c:v>18.958698437781209</c:v>
                </c:pt>
                <c:pt idx="9">
                  <c:v>19.134602597469399</c:v>
                </c:pt>
                <c:pt idx="10">
                  <c:v>19.222153471589902</c:v>
                </c:pt>
                <c:pt idx="11">
                  <c:v>19.367583442882133</c:v>
                </c:pt>
                <c:pt idx="12">
                  <c:v>19.454919340581213</c:v>
                </c:pt>
                <c:pt idx="13">
                  <c:v>19.628592861121469</c:v>
                </c:pt>
                <c:pt idx="14">
                  <c:v>19.715920738672853</c:v>
                </c:pt>
                <c:pt idx="15">
                  <c:v>19.802323936391151</c:v>
                </c:pt>
                <c:pt idx="16">
                  <c:v>19.94629546982857</c:v>
                </c:pt>
                <c:pt idx="17">
                  <c:v>20.032547300958989</c:v>
                </c:pt>
                <c:pt idx="18">
                  <c:v>20.207731405654528</c:v>
                </c:pt>
                <c:pt idx="19">
                  <c:v>20.295816117271123</c:v>
                </c:pt>
                <c:pt idx="20">
                  <c:v>20.440362510625452</c:v>
                </c:pt>
                <c:pt idx="21">
                  <c:v>20.529210566815898</c:v>
                </c:pt>
                <c:pt idx="22">
                  <c:v>20.6179776728025</c:v>
                </c:pt>
                <c:pt idx="23">
                  <c:v>20.797497000985722</c:v>
                </c:pt>
                <c:pt idx="24">
                  <c:v>20.88817143459115</c:v>
                </c:pt>
                <c:pt idx="25">
                  <c:v>21.036850827553476</c:v>
                </c:pt>
                <c:pt idx="26">
                  <c:v>21.128281290034277</c:v>
                </c:pt>
                <c:pt idx="27">
                  <c:v>21.311133042359938</c:v>
                </c:pt>
                <c:pt idx="28">
                  <c:v>21.40347190778331</c:v>
                </c:pt>
                <c:pt idx="29">
                  <c:v>21.462393806342515</c:v>
                </c:pt>
                <c:pt idx="30">
                  <c:v>21.646832062186366</c:v>
                </c:pt>
                <c:pt idx="31">
                  <c:v>21.739091647369385</c:v>
                </c:pt>
                <c:pt idx="32">
                  <c:v>21.924519758177404</c:v>
                </c:pt>
                <c:pt idx="33">
                  <c:v>22.01768825855288</c:v>
                </c:pt>
                <c:pt idx="34">
                  <c:v>22.16930283370678</c:v>
                </c:pt>
                <c:pt idx="35">
                  <c:v>22.262308217201301</c:v>
                </c:pt>
                <c:pt idx="36">
                  <c:v>22.356321187917015</c:v>
                </c:pt>
                <c:pt idx="37">
                  <c:v>22.543331234121109</c:v>
                </c:pt>
                <c:pt idx="38">
                  <c:v>22.637338811599236</c:v>
                </c:pt>
                <c:pt idx="39">
                  <c:v>22.826263537782822</c:v>
                </c:pt>
                <c:pt idx="40">
                  <c:v>22.920266127002332</c:v>
                </c:pt>
                <c:pt idx="41">
                  <c:v>23.071934468250639</c:v>
                </c:pt>
                <c:pt idx="42">
                  <c:v>23.166690065573093</c:v>
                </c:pt>
                <c:pt idx="43">
                  <c:v>23.260634134275286</c:v>
                </c:pt>
                <c:pt idx="44">
                  <c:v>23.447502516602761</c:v>
                </c:pt>
                <c:pt idx="45">
                  <c:v>23.540530551987846</c:v>
                </c:pt>
                <c:pt idx="46">
                  <c:v>23.725565615519606</c:v>
                </c:pt>
                <c:pt idx="47">
                  <c:v>23.817677660033898</c:v>
                </c:pt>
                <c:pt idx="48">
                  <c:v>23.999966468281826</c:v>
                </c:pt>
                <c:pt idx="49">
                  <c:v>24.091055427087337</c:v>
                </c:pt>
                <c:pt idx="50">
                  <c:v>24.181337261530519</c:v>
                </c:pt>
                <c:pt idx="51">
                  <c:v>24.359051049713202</c:v>
                </c:pt>
                <c:pt idx="52">
                  <c:v>24.447395205384588</c:v>
                </c:pt>
                <c:pt idx="53">
                  <c:v>24.622471935575213</c:v>
                </c:pt>
                <c:pt idx="54">
                  <c:v>24.708986085769236</c:v>
                </c:pt>
                <c:pt idx="55">
                  <c:v>24.920823775871604</c:v>
                </c:pt>
                <c:pt idx="56">
                  <c:v>25.006672307257617</c:v>
                </c:pt>
                <c:pt idx="57">
                  <c:v>25.091605669494268</c:v>
                </c:pt>
                <c:pt idx="58">
                  <c:v>25.261687253114019</c:v>
                </c:pt>
                <c:pt idx="59">
                  <c:v>25.345813627807658</c:v>
                </c:pt>
                <c:pt idx="60">
                  <c:v>25.513261565977793</c:v>
                </c:pt>
                <c:pt idx="61">
                  <c:v>25.637877408316619</c:v>
                </c:pt>
                <c:pt idx="62">
                  <c:v>25.804778914896314</c:v>
                </c:pt>
                <c:pt idx="63">
                  <c:v>25.887314804470726</c:v>
                </c:pt>
                <c:pt idx="64">
                  <c:v>25.970767245642076</c:v>
                </c:pt>
                <c:pt idx="65">
                  <c:v>26.177104318849025</c:v>
                </c:pt>
                <c:pt idx="66">
                  <c:v>26.259873796852553</c:v>
                </c:pt>
                <c:pt idx="67">
                  <c:v>26.423687023019632</c:v>
                </c:pt>
                <c:pt idx="68">
                  <c:v>26.546063597004146</c:v>
                </c:pt>
                <c:pt idx="69">
                  <c:v>26.708284553352936</c:v>
                </c:pt>
                <c:pt idx="70">
                  <c:v>26.788529690178443</c:v>
                </c:pt>
                <c:pt idx="71">
                  <c:v>26.910589375315503</c:v>
                </c:pt>
                <c:pt idx="72">
                  <c:v>27.069573725524187</c:v>
                </c:pt>
                <c:pt idx="73">
                  <c:v>27.149118677813757</c:v>
                </c:pt>
                <c:pt idx="74">
                  <c:v>27.347721583403644</c:v>
                </c:pt>
                <c:pt idx="75">
                  <c:v>27.425537164351212</c:v>
                </c:pt>
                <c:pt idx="76">
                  <c:v>27.621090677297783</c:v>
                </c:pt>
                <c:pt idx="77">
                  <c:v>27.697264947550778</c:v>
                </c:pt>
                <c:pt idx="78">
                  <c:v>27.772518264937574</c:v>
                </c:pt>
                <c:pt idx="79">
                  <c:v>27.964157502816569</c:v>
                </c:pt>
                <c:pt idx="80">
                  <c:v>28.036831691349523</c:v>
                </c:pt>
                <c:pt idx="81">
                  <c:v>28.22431823068495</c:v>
                </c:pt>
                <c:pt idx="82">
                  <c:v>28.295412687991096</c:v>
                </c:pt>
                <c:pt idx="83">
                  <c:v>28.477864487975829</c:v>
                </c:pt>
                <c:pt idx="84">
                  <c:v>28.54719135830004</c:v>
                </c:pt>
                <c:pt idx="85">
                  <c:v>28.657940764595114</c:v>
                </c:pt>
                <c:pt idx="86">
                  <c:v>28.835533128074324</c:v>
                </c:pt>
                <c:pt idx="87">
                  <c:v>28.901460023478126</c:v>
                </c:pt>
                <c:pt idx="88">
                  <c:v>29.074831060752334</c:v>
                </c:pt>
                <c:pt idx="89">
                  <c:v>29.139043164934261</c:v>
                </c:pt>
                <c:pt idx="90">
                  <c:v>29.309083917605385</c:v>
                </c:pt>
                <c:pt idx="91">
                  <c:v>29.370636183052124</c:v>
                </c:pt>
                <c:pt idx="92">
                  <c:v>29.433124595030826</c:v>
                </c:pt>
                <c:pt idx="93">
                  <c:v>29.598126146958858</c:v>
                </c:pt>
                <c:pt idx="94">
                  <c:v>29.701525880254632</c:v>
                </c:pt>
                <c:pt idx="95">
                  <c:v>29.820457678222883</c:v>
                </c:pt>
                <c:pt idx="96">
                  <c:v>29.92223598510051</c:v>
                </c:pt>
                <c:pt idx="97">
                  <c:v>30.03764898809678</c:v>
                </c:pt>
                <c:pt idx="98">
                  <c:v>30.137651229868887</c:v>
                </c:pt>
                <c:pt idx="99">
                  <c:v>30.194055830320259</c:v>
                </c:pt>
                <c:pt idx="100">
                  <c:v>30.347853566760467</c:v>
                </c:pt>
                <c:pt idx="101">
                  <c:v>30.401478046261317</c:v>
                </c:pt>
                <c:pt idx="102">
                  <c:v>30.549796830480773</c:v>
                </c:pt>
                <c:pt idx="103">
                  <c:v>30.600689179372555</c:v>
                </c:pt>
                <c:pt idx="104">
                  <c:v>30.743442286594242</c:v>
                </c:pt>
                <c:pt idx="105">
                  <c:v>30.790591806366177</c:v>
                </c:pt>
                <c:pt idx="106">
                  <c:v>30.835801844269408</c:v>
                </c:pt>
                <c:pt idx="107">
                  <c:v>30.965379094468474</c:v>
                </c:pt>
                <c:pt idx="108">
                  <c:v>31.005838497185152</c:v>
                </c:pt>
                <c:pt idx="109">
                  <c:v>31.079148473506947</c:v>
                </c:pt>
                <c:pt idx="110">
                  <c:v>31.156775053286072</c:v>
                </c:pt>
                <c:pt idx="111">
                  <c:v>31.217619930306419</c:v>
                </c:pt>
                <c:pt idx="112">
                  <c:v>31.245652628327207</c:v>
                </c:pt>
                <c:pt idx="113">
                  <c:v>31.270797562801313</c:v>
                </c:pt>
                <c:pt idx="114">
                  <c:v>31.314316724231531</c:v>
                </c:pt>
                <c:pt idx="115">
                  <c:v>31.378481821052411</c:v>
                </c:pt>
                <c:pt idx="116">
                  <c:v>31.414248086955297</c:v>
                </c:pt>
                <c:pt idx="117">
                  <c:v>31.430732727271639</c:v>
                </c:pt>
                <c:pt idx="118">
                  <c:v>31.462662102010885</c:v>
                </c:pt>
                <c:pt idx="119">
                  <c:v>31.478153043271064</c:v>
                </c:pt>
                <c:pt idx="120">
                  <c:v>31.493644132519183</c:v>
                </c:pt>
                <c:pt idx="121">
                  <c:v>31.52656896552655</c:v>
                </c:pt>
                <c:pt idx="122">
                  <c:v>31.586917418239938</c:v>
                </c:pt>
                <c:pt idx="123">
                  <c:v>31.623694142856305</c:v>
                </c:pt>
                <c:pt idx="124">
                  <c:v>31.643076039291053</c:v>
                </c:pt>
                <c:pt idx="125">
                  <c:v>31.684732522076477</c:v>
                </c:pt>
                <c:pt idx="126">
                  <c:v>31.707007181004151</c:v>
                </c:pt>
                <c:pt idx="127">
                  <c:v>31.730231546516997</c:v>
                </c:pt>
                <c:pt idx="128">
                  <c:v>31.777718418001861</c:v>
                </c:pt>
                <c:pt idx="129">
                  <c:v>31.846788766458904</c:v>
                </c:pt>
                <c:pt idx="130">
                  <c:v>31.899129041193451</c:v>
                </c:pt>
                <c:pt idx="131">
                  <c:v>31.925299772679239</c:v>
                </c:pt>
                <c:pt idx="132">
                  <c:v>31.9795856899127</c:v>
                </c:pt>
                <c:pt idx="133">
                  <c:v>32.007659344585612</c:v>
                </c:pt>
                <c:pt idx="134">
                  <c:v>32.035775045424685</c:v>
                </c:pt>
                <c:pt idx="135">
                  <c:v>32.135966960818905</c:v>
                </c:pt>
                <c:pt idx="136">
                  <c:v>32.165006005017474</c:v>
                </c:pt>
                <c:pt idx="137">
                  <c:v>32.221259787494986</c:v>
                </c:pt>
                <c:pt idx="138">
                  <c:v>32.250339603392185</c:v>
                </c:pt>
                <c:pt idx="139">
                  <c:v>32.351553346235455</c:v>
                </c:pt>
              </c:numCache>
            </c:numRef>
          </c:yVal>
          <c:smooth val="0"/>
        </c:ser>
        <c:ser>
          <c:idx val="3"/>
          <c:order val="3"/>
          <c:tx>
            <c:v/>
          </c:tx>
          <c:spPr>
            <a:ln w="38100">
              <a:noFill/>
            </a:ln>
          </c:spPr>
          <c:marker>
            <c:symbol val="circle"/>
            <c:size val="8"/>
            <c:spPr>
              <a:solidFill>
                <a:srgbClr val="FF0000"/>
              </a:solidFill>
              <a:ln w="19050">
                <a:solidFill>
                  <a:schemeClr val="bg1"/>
                </a:solidFill>
              </a:ln>
            </c:spPr>
          </c:marker>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データ入力部!$AD$4:$AD$13</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データ入力部!$J$4:$J$13</c:f>
              <c:numCache>
                <c:formatCode>General</c:formatCode>
                <c:ptCount val="10"/>
              </c:numCache>
            </c:numRef>
          </c:yVal>
          <c:smooth val="0"/>
        </c:ser>
        <c:dLbls>
          <c:showLegendKey val="0"/>
          <c:showVal val="0"/>
          <c:showCatName val="0"/>
          <c:showSerName val="0"/>
          <c:showPercent val="0"/>
          <c:showBubbleSize val="0"/>
        </c:dLbls>
        <c:axId val="483253176"/>
        <c:axId val="483253568"/>
      </c:scatterChart>
      <c:valAx>
        <c:axId val="483253176"/>
        <c:scaling>
          <c:orientation val="minMax"/>
          <c:max val="42"/>
          <c:min val="22"/>
        </c:scaling>
        <c:delete val="0"/>
        <c:axPos val="b"/>
        <c:title>
          <c:tx>
            <c:rich>
              <a:bodyPr/>
              <a:lstStyle/>
              <a:p>
                <a:pPr>
                  <a:defRPr/>
                </a:pPr>
                <a:r>
                  <a:rPr lang="ja-JP" altLang="en-US"/>
                  <a:t>週数</a:t>
                </a:r>
              </a:p>
            </c:rich>
          </c:tx>
          <c:layout/>
          <c:overlay val="0"/>
        </c:title>
        <c:numFmt formatCode="General" sourceLinked="1"/>
        <c:majorTickMark val="none"/>
        <c:minorTickMark val="none"/>
        <c:tickLblPos val="nextTo"/>
        <c:crossAx val="483253568"/>
        <c:crosses val="autoZero"/>
        <c:crossBetween val="midCat"/>
      </c:valAx>
      <c:valAx>
        <c:axId val="483253568"/>
        <c:scaling>
          <c:orientation val="minMax"/>
          <c:min val="18"/>
        </c:scaling>
        <c:delete val="0"/>
        <c:axPos val="l"/>
        <c:majorGridlines/>
        <c:title>
          <c:tx>
            <c:rich>
              <a:bodyPr/>
              <a:lstStyle/>
              <a:p>
                <a:pPr>
                  <a:defRPr/>
                </a:pPr>
                <a:r>
                  <a:rPr lang="ja-JP" altLang="en-US"/>
                  <a:t>頭囲</a:t>
                </a:r>
                <a:r>
                  <a:rPr lang="en-US" altLang="ja-JP"/>
                  <a:t>(cm)</a:t>
                </a:r>
                <a:endParaRPr lang="ja-JP" altLang="en-US"/>
              </a:p>
            </c:rich>
          </c:tx>
          <c:layout/>
          <c:overlay val="0"/>
        </c:title>
        <c:numFmt formatCode="General" sourceLinked="1"/>
        <c:majorTickMark val="none"/>
        <c:minorTickMark val="none"/>
        <c:tickLblPos val="nextTo"/>
        <c:crossAx val="483253176"/>
        <c:crosses val="autoZero"/>
        <c:crossBetween val="midCat"/>
      </c:valAx>
    </c:plotArea>
    <c:legend>
      <c:legendPos val="r"/>
      <c:layout/>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800" b="1" i="0" baseline="0">
                <a:effectLst/>
              </a:rPr>
              <a:t>成長ホルモン治療の適応となりうる</a:t>
            </a:r>
            <a:r>
              <a:rPr lang="en-US" altLang="ja-JP" sz="1800" b="1" i="0" baseline="0">
                <a:effectLst/>
              </a:rPr>
              <a:t>SGA</a:t>
            </a:r>
            <a:r>
              <a:rPr lang="ja-JP" altLang="ja-JP" sz="1800" b="1" i="0" baseline="0">
                <a:effectLst/>
              </a:rPr>
              <a:t>判定</a:t>
            </a:r>
            <a:endParaRPr lang="ja-JP" altLang="ja-JP">
              <a:effectLst/>
            </a:endParaRPr>
          </a:p>
        </c:rich>
      </c:tx>
      <c:layout>
        <c:manualLayout>
          <c:xMode val="edge"/>
          <c:yMode val="edge"/>
          <c:x val="9.6489074074074074E-2"/>
          <c:y val="3.2115833333333337E-2"/>
        </c:manualLayout>
      </c:layout>
      <c:overlay val="0"/>
    </c:title>
    <c:autoTitleDeleted val="0"/>
    <c:plotArea>
      <c:layout>
        <c:manualLayout>
          <c:layoutTarget val="inner"/>
          <c:xMode val="edge"/>
          <c:yMode val="edge"/>
          <c:x val="0.3137742592592595"/>
          <c:y val="0.19932833333333333"/>
          <c:w val="0.41658166666666668"/>
          <c:h val="0.60847527777777777"/>
        </c:manualLayout>
      </c:layout>
      <c:areaChart>
        <c:grouping val="standard"/>
        <c:varyColors val="0"/>
        <c:ser>
          <c:idx val="0"/>
          <c:order val="0"/>
          <c:tx>
            <c:strRef>
              <c:f>データ入力部!$AE$22</c:f>
              <c:strCache>
                <c:ptCount val="1"/>
                <c:pt idx="0">
                  <c:v>SGA判定</c:v>
                </c:pt>
              </c:strCache>
            </c:strRef>
          </c:tx>
          <c:spPr>
            <a:solidFill>
              <a:schemeClr val="accent5">
                <a:lumMod val="20000"/>
                <a:lumOff val="80000"/>
              </a:schemeClr>
            </a:solidFill>
            <a:ln w="0">
              <a:solidFill>
                <a:srgbClr val="002060"/>
              </a:solidFill>
            </a:ln>
          </c:spPr>
          <c:dLbls>
            <c:dLbl>
              <c:idx val="0"/>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accent3">
                        <a:lumMod val="50000"/>
                      </a:schemeClr>
                    </a:solidFill>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データ入力部!$AE$23:$AE$32</c:f>
              <c:numCache>
                <c:formatCode>General</c:formatCode>
                <c:ptCount val="10"/>
                <c:pt idx="0">
                  <c:v>0</c:v>
                </c:pt>
                <c:pt idx="1">
                  <c:v>2275.0131948179192</c:v>
                </c:pt>
                <c:pt idx="2">
                  <c:v>2275.0131948179192</c:v>
                </c:pt>
                <c:pt idx="3">
                  <c:v>10000</c:v>
                </c:pt>
                <c:pt idx="4">
                  <c:v>10000</c:v>
                </c:pt>
                <c:pt idx="5">
                  <c:v>19000</c:v>
                </c:pt>
              </c:numCache>
            </c:numRef>
          </c:cat>
          <c:val>
            <c:numRef>
              <c:f>データ入力部!$AF$23:$AF$32</c:f>
              <c:numCache>
                <c:formatCode>General</c:formatCode>
                <c:ptCount val="10"/>
                <c:pt idx="0">
                  <c:v>19000</c:v>
                </c:pt>
                <c:pt idx="1">
                  <c:v>19000</c:v>
                </c:pt>
                <c:pt idx="2">
                  <c:v>10000</c:v>
                </c:pt>
                <c:pt idx="3">
                  <c:v>10000</c:v>
                </c:pt>
                <c:pt idx="4">
                  <c:v>2275.0131948179192</c:v>
                </c:pt>
                <c:pt idx="5">
                  <c:v>2275.0131948179192</c:v>
                </c:pt>
              </c:numCache>
            </c:numRef>
          </c:val>
        </c:ser>
        <c:dLbls>
          <c:showLegendKey val="0"/>
          <c:showVal val="0"/>
          <c:showCatName val="0"/>
          <c:showSerName val="0"/>
          <c:showPercent val="0"/>
          <c:showBubbleSize val="0"/>
        </c:dLbls>
        <c:axId val="483254352"/>
        <c:axId val="483254744"/>
      </c:areaChart>
      <c:scatterChart>
        <c:scatterStyle val="lineMarker"/>
        <c:varyColors val="0"/>
        <c:ser>
          <c:idx val="4"/>
          <c:order val="1"/>
          <c:tx>
            <c:v/>
          </c:tx>
          <c:spPr>
            <a:ln w="28575">
              <a:noFill/>
            </a:ln>
          </c:spPr>
          <c:marker>
            <c:symbol val="circle"/>
            <c:size val="7"/>
            <c:spPr>
              <a:solidFill>
                <a:srgbClr val="FF0000"/>
              </a:solidFill>
              <a:ln w="19050">
                <a:solidFill>
                  <a:schemeClr val="bg1"/>
                </a:solidFill>
              </a:ln>
            </c:spPr>
          </c:marker>
          <c:dLbls>
            <c:dLbl>
              <c:idx val="0"/>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1"/>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2"/>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3"/>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4"/>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5"/>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6"/>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7"/>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8"/>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9"/>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データ入力部!$AR$4:$AR$13</c:f>
              <c:numCache>
                <c:formatCode>0.0_ </c:formatCode>
                <c:ptCount val="10"/>
                <c:pt idx="0">
                  <c:v>#N/A</c:v>
                </c:pt>
                <c:pt idx="1">
                  <c:v>#N/A</c:v>
                </c:pt>
                <c:pt idx="2">
                  <c:v>#N/A</c:v>
                </c:pt>
                <c:pt idx="3">
                  <c:v>#N/A</c:v>
                </c:pt>
                <c:pt idx="4">
                  <c:v>#N/A</c:v>
                </c:pt>
                <c:pt idx="5">
                  <c:v>#N/A</c:v>
                </c:pt>
                <c:pt idx="6">
                  <c:v>#N/A</c:v>
                </c:pt>
                <c:pt idx="7">
                  <c:v>#N/A</c:v>
                </c:pt>
                <c:pt idx="8">
                  <c:v>#N/A</c:v>
                </c:pt>
                <c:pt idx="9">
                  <c:v>#N/A</c:v>
                </c:pt>
              </c:numCache>
            </c:numRef>
          </c:xVal>
          <c:yVal>
            <c:numRef>
              <c:f>データ入力部!$AQ$4:$AQ$13</c:f>
              <c:numCache>
                <c:formatCode>0.0_ </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5="http://schemas.microsoft.com/office/drawing/2012/chart" uri="{02D57815-91ED-43cb-92C2-25804820EDAC}">
              <c15:datalabelsRange>
                <c15:f>データ入力部!$BB$4:$BB$13</c15:f>
                <c15:dlblRangeCache>
                  <c:ptCount val="10"/>
                </c15:dlblRangeCache>
              </c15:datalabelsRange>
            </c:ext>
          </c:extLst>
        </c:ser>
        <c:ser>
          <c:idx val="1"/>
          <c:order val="2"/>
          <c:tx>
            <c:v/>
          </c:tx>
          <c:spPr>
            <a:ln w="28575">
              <a:noFill/>
            </a:ln>
          </c:spPr>
          <c:marker>
            <c:spPr>
              <a:noFill/>
              <a:ln>
                <a:noFill/>
              </a:ln>
            </c:spPr>
          </c:marker>
          <c:dLbls>
            <c:dLbl>
              <c:idx val="0"/>
              <c:layout/>
              <c:tx>
                <c:rich>
                  <a:bodyPr/>
                  <a:lstStyle/>
                  <a:p>
                    <a:fld id="{54FA695C-63E7-4DAB-84EE-AD454DB3D0FE}" type="CELLRANGE">
                      <a:rPr lang="en-US" altLang="ja-JP"/>
                      <a:pPr/>
                      <a:t>[CELLRANGE]</a:t>
                    </a:fld>
                    <a:endParaRPr lang="ja-JP" altLang="en-US"/>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E7BFB229-BA1E-4EB9-9FEC-8D8E92BCD22C}" type="CELLRANGE">
                      <a:rPr lang="ja-JP" altLang="en-US"/>
                      <a:pPr/>
                      <a:t>[CELLRANGE]</a:t>
                    </a:fld>
                    <a:endParaRPr lang="ja-JP" alt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69901F04-34A3-4A1B-A826-7653EAD59E29}" type="CELLRANGE">
                      <a:rPr lang="ja-JP" altLang="en-US"/>
                      <a:pPr/>
                      <a:t>[CELLRANGE]</a:t>
                    </a:fld>
                    <a:endParaRPr lang="ja-JP" alt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1707F6BF-A087-490A-AAC3-F8BDD4A689A7}"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tx>
                <c:rich>
                  <a:bodyPr/>
                  <a:lstStyle/>
                  <a:p>
                    <a:fld id="{CB6BFF62-CE90-4C5D-ABCF-1FA512EA846B}" type="CELLRANGE">
                      <a:rPr lang="ja-JP" altLang="en-US"/>
                      <a:pPr/>
                      <a:t>[CELLRANGE]</a:t>
                    </a:fld>
                    <a:endParaRPr lang="ja-JP" alt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l"/>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データ入力部!$AR$23:$AR$27</c:f>
              <c:numCache>
                <c:formatCode>General</c:formatCode>
                <c:ptCount val="5"/>
                <c:pt idx="0">
                  <c:v>0</c:v>
                </c:pt>
                <c:pt idx="1">
                  <c:v>0</c:v>
                </c:pt>
                <c:pt idx="2">
                  <c:v>0</c:v>
                </c:pt>
                <c:pt idx="3">
                  <c:v>0</c:v>
                </c:pt>
                <c:pt idx="4">
                  <c:v>0</c:v>
                </c:pt>
              </c:numCache>
            </c:numRef>
          </c:xVal>
          <c:yVal>
            <c:numRef>
              <c:f>データ入力部!$AS$23:$AS$27</c:f>
              <c:numCache>
                <c:formatCode>General</c:formatCode>
                <c:ptCount val="5"/>
                <c:pt idx="0">
                  <c:v>0</c:v>
                </c:pt>
                <c:pt idx="1">
                  <c:v>2275.0131948179192</c:v>
                </c:pt>
                <c:pt idx="2">
                  <c:v>10000</c:v>
                </c:pt>
                <c:pt idx="3">
                  <c:v>15000</c:v>
                </c:pt>
                <c:pt idx="4">
                  <c:v>19000</c:v>
                </c:pt>
              </c:numCache>
            </c:numRef>
          </c:yVal>
          <c:smooth val="0"/>
          <c:extLst>
            <c:ext xmlns:c15="http://schemas.microsoft.com/office/drawing/2012/chart" uri="{02D57815-91ED-43cb-92C2-25804820EDAC}">
              <c15:datalabelsRange>
                <c15:f>データ入力部!$BB$23:$BB$27</c15:f>
                <c15:dlblRangeCache>
                  <c:ptCount val="5"/>
                  <c:pt idx="0">
                    <c:v>0</c:v>
                  </c:pt>
                  <c:pt idx="1">
                    <c:v>-2SD</c:v>
                  </c:pt>
                  <c:pt idx="2">
                    <c:v>10</c:v>
                  </c:pt>
                  <c:pt idx="3">
                    <c:v>=</c:v>
                  </c:pt>
                  <c:pt idx="4">
                    <c:v>100</c:v>
                  </c:pt>
                </c15:dlblRangeCache>
              </c15:datalabelsRange>
            </c:ext>
          </c:extLst>
        </c:ser>
        <c:ser>
          <c:idx val="2"/>
          <c:order val="3"/>
          <c:tx>
            <c:v/>
          </c:tx>
          <c:spPr>
            <a:ln w="28575">
              <a:noFill/>
            </a:ln>
          </c:spPr>
          <c:marker>
            <c:spPr>
              <a:noFill/>
              <a:ln>
                <a:noFill/>
              </a:ln>
            </c:spPr>
          </c:marker>
          <c:dLbls>
            <c:dLbl>
              <c:idx val="0"/>
              <c:layout/>
              <c:tx>
                <c:rich>
                  <a:bodyPr/>
                  <a:lstStyle/>
                  <a:p>
                    <a:fld id="{FB527264-11E1-4232-AC08-20A35D696A38}" type="CELLRANGE">
                      <a:rPr lang="en-US" altLang="ja-JP"/>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7B31B1F4-5CAA-4C47-B282-FDD4D1CD6184}"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E0BD8E95-100A-4692-B1F4-E1221CBD76D7}"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rot="0" vert="eaVert" wrap="square" lIns="38100" tIns="19050" rIns="38100" bIns="19050" anchor="ctr">
                    <a:spAutoFit/>
                  </a:bodyPr>
                  <a:lstStyle/>
                  <a:p>
                    <a:pPr>
                      <a:defRPr/>
                    </a:pPr>
                    <a:fld id="{AFB5E948-8132-48AA-B322-7A1F8ED0B327}" type="CELLRANGE">
                      <a:rPr lang="en-US" altLang="ja-JP"/>
                      <a:pPr>
                        <a:defRPr/>
                      </a:pPr>
                      <a:t>[CELLRANGE]</a:t>
                    </a:fld>
                    <a:endParaRPr lang="ja-JP" altLang="en-US"/>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tx>
                <c:rich>
                  <a:bodyPr/>
                  <a:lstStyle/>
                  <a:p>
                    <a:fld id="{894355AB-6D29-4129-9024-FA32667E821D}" type="CELLRANGE">
                      <a:rPr lang="ja-JP" altLang="en-US"/>
                      <a:pPr/>
                      <a:t>[CELLRANGE]</a:t>
                    </a:fld>
                    <a:endParaRPr lang="ja-JP" altLang="en-US"/>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vert="horz" wrap="square" lIns="38100" tIns="19050" rIns="38100" bIns="19050" anchor="ctr">
                <a:spAutoFit/>
              </a:bodyPr>
              <a:lstStyle/>
              <a:p>
                <a:pPr>
                  <a:defRPr/>
                </a:pPr>
                <a:endParaRPr lang="ja-JP"/>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データ入力部!$AZ$23:$AZ$27</c:f>
              <c:numCache>
                <c:formatCode>General</c:formatCode>
                <c:ptCount val="5"/>
                <c:pt idx="0">
                  <c:v>0</c:v>
                </c:pt>
                <c:pt idx="1">
                  <c:v>2275.0131948179192</c:v>
                </c:pt>
                <c:pt idx="2">
                  <c:v>10000</c:v>
                </c:pt>
                <c:pt idx="3">
                  <c:v>15000</c:v>
                </c:pt>
                <c:pt idx="4">
                  <c:v>19000</c:v>
                </c:pt>
              </c:numCache>
            </c:numRef>
          </c:xVal>
          <c:yVal>
            <c:numRef>
              <c:f>データ入力部!$BA$23:$BA$27</c:f>
              <c:numCache>
                <c:formatCode>General</c:formatCode>
                <c:ptCount val="5"/>
                <c:pt idx="0">
                  <c:v>0</c:v>
                </c:pt>
                <c:pt idx="1">
                  <c:v>0</c:v>
                </c:pt>
                <c:pt idx="2">
                  <c:v>0</c:v>
                </c:pt>
                <c:pt idx="3">
                  <c:v>0</c:v>
                </c:pt>
                <c:pt idx="4">
                  <c:v>0</c:v>
                </c:pt>
              </c:numCache>
            </c:numRef>
          </c:yVal>
          <c:smooth val="0"/>
          <c:extLst>
            <c:ext xmlns:c15="http://schemas.microsoft.com/office/drawing/2012/chart" uri="{02D57815-91ED-43cb-92C2-25804820EDAC}">
              <c15:datalabelsRange>
                <c15:f>データ入力部!$AT$23:$AT$27</c15:f>
                <c15:dlblRangeCache>
                  <c:ptCount val="5"/>
                  <c:pt idx="0">
                    <c:v>0</c:v>
                  </c:pt>
                  <c:pt idx="1">
                    <c:v>-2SD</c:v>
                  </c:pt>
                  <c:pt idx="2">
                    <c:v>10</c:v>
                  </c:pt>
                  <c:pt idx="3">
                    <c:v>=</c:v>
                  </c:pt>
                  <c:pt idx="4">
                    <c:v>100</c:v>
                  </c:pt>
                </c15:dlblRangeCache>
              </c15:datalabelsRange>
            </c:ext>
          </c:extLst>
        </c:ser>
        <c:dLbls>
          <c:showLegendKey val="0"/>
          <c:showVal val="0"/>
          <c:showCatName val="0"/>
          <c:showSerName val="0"/>
          <c:showPercent val="0"/>
          <c:showBubbleSize val="0"/>
        </c:dLbls>
        <c:axId val="483254352"/>
        <c:axId val="483254744"/>
      </c:scatterChart>
      <c:dateAx>
        <c:axId val="483254352"/>
        <c:scaling>
          <c:orientation val="minMax"/>
          <c:max val="19000"/>
        </c:scaling>
        <c:delete val="1"/>
        <c:axPos val="b"/>
        <c:title>
          <c:tx>
            <c:rich>
              <a:bodyPr/>
              <a:lstStyle/>
              <a:p>
                <a:pPr>
                  <a:defRPr/>
                </a:pPr>
                <a:r>
                  <a:rPr lang="ja-JP" altLang="en-US"/>
                  <a:t>身長</a:t>
                </a:r>
                <a:r>
                  <a:rPr lang="en-US" altLang="ja-JP"/>
                  <a:t>(</a:t>
                </a:r>
                <a:r>
                  <a:rPr lang="ja-JP" altLang="en-US"/>
                  <a:t>パーセンタイル</a:t>
                </a:r>
                <a:r>
                  <a:rPr lang="en-US" altLang="ja-JP"/>
                  <a:t>)</a:t>
                </a:r>
                <a:endParaRPr lang="ja-JP" altLang="en-US"/>
              </a:p>
            </c:rich>
          </c:tx>
          <c:layout>
            <c:manualLayout>
              <c:xMode val="edge"/>
              <c:yMode val="edge"/>
              <c:x val="0.40250254848121608"/>
              <c:y val="0.91458418755498416"/>
            </c:manualLayout>
          </c:layout>
          <c:overlay val="0"/>
        </c:title>
        <c:numFmt formatCode="#,###," sourceLinked="0"/>
        <c:majorTickMark val="out"/>
        <c:minorTickMark val="none"/>
        <c:tickLblPos val="nextTo"/>
        <c:crossAx val="483254744"/>
        <c:crosses val="autoZero"/>
        <c:auto val="0"/>
        <c:lblOffset val="100"/>
        <c:baseTimeUnit val="days"/>
        <c:majorUnit val="10000"/>
        <c:majorTimeUnit val="days"/>
      </c:dateAx>
      <c:valAx>
        <c:axId val="483254744"/>
        <c:scaling>
          <c:orientation val="minMax"/>
          <c:max val="19000"/>
          <c:min val="0"/>
        </c:scaling>
        <c:delete val="1"/>
        <c:axPos val="l"/>
        <c:majorGridlines>
          <c:spPr>
            <a:ln>
              <a:solidFill>
                <a:schemeClr val="bg1"/>
              </a:solidFill>
            </a:ln>
          </c:spPr>
        </c:majorGridlines>
        <c:title>
          <c:tx>
            <c:rich>
              <a:bodyPr rot="-5400000" vert="horz"/>
              <a:lstStyle/>
              <a:p>
                <a:pPr>
                  <a:defRPr/>
                </a:pPr>
                <a:r>
                  <a:rPr lang="ja-JP" altLang="en-US"/>
                  <a:t>体重</a:t>
                </a:r>
                <a:r>
                  <a:rPr lang="en-US" altLang="ja-JP"/>
                  <a:t>(</a:t>
                </a:r>
                <a:r>
                  <a:rPr lang="ja-JP" altLang="en-US"/>
                  <a:t>パーセンタイル</a:t>
                </a:r>
                <a:r>
                  <a:rPr lang="en-US" altLang="ja-JP"/>
                  <a:t>)</a:t>
                </a:r>
                <a:endParaRPr lang="ja-JP" altLang="en-US"/>
              </a:p>
            </c:rich>
          </c:tx>
          <c:layout>
            <c:manualLayout>
              <c:xMode val="edge"/>
              <c:yMode val="edge"/>
              <c:x val="0.18554668906621868"/>
              <c:y val="0.31859555555555563"/>
            </c:manualLayout>
          </c:layout>
          <c:overlay val="0"/>
        </c:title>
        <c:numFmt formatCode="#,###," sourceLinked="0"/>
        <c:majorTickMark val="out"/>
        <c:minorTickMark val="none"/>
        <c:tickLblPos val="nextTo"/>
        <c:crossAx val="483254352"/>
        <c:crosses val="autoZero"/>
        <c:crossBetween val="midCat"/>
        <c:majorUnit val="10000"/>
      </c:valAx>
      <c:spPr>
        <a:noFill/>
        <a:ln w="3175">
          <a:solidFill>
            <a:srgbClr val="002060"/>
          </a:solidFill>
        </a:ln>
      </c:spPr>
    </c:plotArea>
    <c:legend>
      <c:legendPos val="r"/>
      <c:layout>
        <c:manualLayout>
          <c:xMode val="edge"/>
          <c:yMode val="edge"/>
          <c:x val="0.80971149251813979"/>
          <c:y val="0.40314254540909172"/>
          <c:w val="0.12598047713442864"/>
          <c:h val="0.26078861834087119"/>
        </c:manualLayout>
      </c:layout>
      <c:overlay val="0"/>
    </c:legend>
    <c:plotVisOnly val="1"/>
    <c:dispBlanksAs val="zero"/>
    <c:showDLblsOverMax val="0"/>
  </c:chart>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800" b="0" i="0" u="none" strike="noStrike" baseline="0">
                <a:effectLst/>
              </a:rPr>
              <a:t>体重と頭囲の比較</a:t>
            </a:r>
            <a:endParaRPr lang="en-US" altLang="en-US"/>
          </a:p>
        </c:rich>
      </c:tx>
      <c:layout>
        <c:manualLayout>
          <c:xMode val="edge"/>
          <c:yMode val="edge"/>
          <c:x val="0.32777569854246019"/>
          <c:y val="3.2052685168395288E-2"/>
        </c:manualLayout>
      </c:layout>
      <c:overlay val="0"/>
    </c:title>
    <c:autoTitleDeleted val="0"/>
    <c:plotArea>
      <c:layout>
        <c:manualLayout>
          <c:layoutTarget val="inner"/>
          <c:xMode val="edge"/>
          <c:yMode val="edge"/>
          <c:x val="0.3137742592592595"/>
          <c:y val="0.19932833333333333"/>
          <c:w val="0.41658166666666668"/>
          <c:h val="0.60847527777777777"/>
        </c:manualLayout>
      </c:layout>
      <c:areaChart>
        <c:grouping val="standard"/>
        <c:varyColors val="0"/>
        <c:ser>
          <c:idx val="0"/>
          <c:order val="0"/>
          <c:tx>
            <c:strRef>
              <c:f>データ入力部!$AE$33</c:f>
              <c:strCache>
                <c:ptCount val="1"/>
                <c:pt idx="0">
                  <c:v>SGA・Light for date</c:v>
                </c:pt>
              </c:strCache>
            </c:strRef>
          </c:tx>
          <c:spPr>
            <a:solidFill>
              <a:schemeClr val="accent5">
                <a:lumMod val="20000"/>
                <a:lumOff val="80000"/>
              </a:schemeClr>
            </a:solidFill>
            <a:ln w="0">
              <a:solidFill>
                <a:srgbClr val="002060"/>
              </a:solidFill>
            </a:ln>
          </c:spPr>
          <c:dLbls>
            <c:dLbl>
              <c:idx val="0"/>
              <c:layout>
                <c:manualLayout>
                  <c:x val="-9.0345854132920428E-2"/>
                  <c:y val="-0.29232009076072929"/>
                </c:manualLayout>
              </c:layout>
              <c:spPr>
                <a:noFill/>
                <a:ln>
                  <a:noFill/>
                </a:ln>
                <a:effectLst/>
              </c:spPr>
              <c:txPr>
                <a:bodyPr rot="-5400000" vert="horz" wrap="square" lIns="38100" tIns="19050" rIns="38100" bIns="19050" anchor="ctr">
                  <a:noAutofit/>
                </a:bodyPr>
                <a:lstStyle/>
                <a:p>
                  <a:pPr>
                    <a:defRPr sz="1200">
                      <a:solidFill>
                        <a:schemeClr val="accent5">
                          <a:lumMod val="50000"/>
                        </a:schemeClr>
                      </a:solidFill>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42108440099793376"/>
                      <c:h val="7.9480379130077008E-2"/>
                    </c:manualLayout>
                  </c15:layout>
                </c:ext>
              </c:extLst>
            </c:dLbl>
            <c:spPr>
              <a:noFill/>
              <a:ln>
                <a:noFill/>
              </a:ln>
              <a:effectLst/>
            </c:spPr>
            <c:txPr>
              <a:bodyPr rot="-5400000" vert="horz" wrap="square" lIns="38100" tIns="19050" rIns="38100" bIns="19050" anchor="ctr">
                <a:spAutoFit/>
              </a:bodyPr>
              <a:lstStyle/>
              <a:p>
                <a:pPr>
                  <a:defRPr sz="1200">
                    <a:solidFill>
                      <a:schemeClr val="accent3">
                        <a:lumMod val="50000"/>
                      </a:schemeClr>
                    </a:solidFill>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データ入力部!$AA$34:$AA$44</c:f>
              <c:numCache>
                <c:formatCode>General</c:formatCode>
                <c:ptCount val="11"/>
                <c:pt idx="0">
                  <c:v>0</c:v>
                </c:pt>
                <c:pt idx="1">
                  <c:v>10</c:v>
                </c:pt>
                <c:pt idx="2">
                  <c:v>10</c:v>
                </c:pt>
              </c:numCache>
            </c:numRef>
          </c:cat>
          <c:val>
            <c:numRef>
              <c:f>データ入力部!$AB$34:$AB$44</c:f>
              <c:numCache>
                <c:formatCode>General</c:formatCode>
                <c:ptCount val="11"/>
                <c:pt idx="0">
                  <c:v>100</c:v>
                </c:pt>
                <c:pt idx="1">
                  <c:v>100</c:v>
                </c:pt>
                <c:pt idx="2">
                  <c:v>0</c:v>
                </c:pt>
              </c:numCache>
            </c:numRef>
          </c:val>
        </c:ser>
        <c:dLbls>
          <c:showLegendKey val="0"/>
          <c:showVal val="0"/>
          <c:showCatName val="0"/>
          <c:showSerName val="0"/>
          <c:showPercent val="0"/>
          <c:showBubbleSize val="0"/>
        </c:dLbls>
        <c:axId val="483255920"/>
        <c:axId val="483256312"/>
      </c:areaChart>
      <c:scatterChart>
        <c:scatterStyle val="lineMarker"/>
        <c:varyColors val="0"/>
        <c:ser>
          <c:idx val="4"/>
          <c:order val="1"/>
          <c:tx>
            <c:v/>
          </c:tx>
          <c:spPr>
            <a:ln w="28575">
              <a:noFill/>
            </a:ln>
          </c:spPr>
          <c:marker>
            <c:symbol val="circle"/>
            <c:size val="7"/>
            <c:spPr>
              <a:solidFill>
                <a:srgbClr val="FF0000"/>
              </a:solidFill>
              <a:ln w="19050">
                <a:solidFill>
                  <a:schemeClr val="bg1"/>
                </a:solidFill>
              </a:ln>
            </c:spPr>
          </c:marker>
          <c:dLbls>
            <c:dLbl>
              <c:idx val="0"/>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1"/>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2"/>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3"/>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4"/>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5"/>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6"/>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7"/>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8"/>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dLbl>
              <c:idx val="9"/>
              <c:layout/>
              <c:tx>
                <c:rich>
                  <a:bodyPr/>
                  <a:lstStyle/>
                  <a:p>
                    <a:endParaRPr lang="en-US" altLang="ja-JP"/>
                  </a:p>
                </c:rich>
              </c:tx>
              <c:showLegendKey val="0"/>
              <c:showVal val="0"/>
              <c:showCatName val="0"/>
              <c:showSerName val="0"/>
              <c:showPercent val="0"/>
              <c:showBubbleSize val="0"/>
              <c:extLst>
                <c:ext xmlns:c15="http://schemas.microsoft.com/office/drawing/2012/chart" uri="{CE6537A1-D6FC-4f65-9D91-7224C49458BB}">
                  <c15:layout/>
                  <c15:xForSave val="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データ入力部!$L$4:$L$13</c:f>
              <c:numCache>
                <c:formatCode>0.0_ </c:formatCode>
                <c:ptCount val="10"/>
                <c:pt idx="0">
                  <c:v>#N/A</c:v>
                </c:pt>
                <c:pt idx="1">
                  <c:v>#N/A</c:v>
                </c:pt>
                <c:pt idx="2">
                  <c:v>#N/A</c:v>
                </c:pt>
                <c:pt idx="3">
                  <c:v>#N/A</c:v>
                </c:pt>
                <c:pt idx="4">
                  <c:v>#N/A</c:v>
                </c:pt>
                <c:pt idx="5">
                  <c:v>#N/A</c:v>
                </c:pt>
                <c:pt idx="6">
                  <c:v>#N/A</c:v>
                </c:pt>
                <c:pt idx="7">
                  <c:v>#N/A</c:v>
                </c:pt>
                <c:pt idx="8">
                  <c:v>#N/A</c:v>
                </c:pt>
                <c:pt idx="9">
                  <c:v>#N/A</c:v>
                </c:pt>
              </c:numCache>
            </c:numRef>
          </c:xVal>
          <c:yVal>
            <c:numRef>
              <c:f>データ入力部!$N$4:$N$13</c:f>
              <c:numCache>
                <c:formatCode>0.0_ </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5="http://schemas.microsoft.com/office/drawing/2012/chart" uri="{02D57815-91ED-43cb-92C2-25804820EDAC}">
              <c15:datalabelsRange>
                <c15:f>データ入力部!$C$4:$C$13</c15:f>
                <c15:dlblRangeCache>
                  <c:ptCount val="10"/>
                </c15:dlblRangeCache>
              </c15:datalabelsRange>
            </c:ext>
          </c:extLst>
        </c:ser>
        <c:ser>
          <c:idx val="1"/>
          <c:order val="2"/>
          <c:tx>
            <c:v/>
          </c:tx>
          <c:spPr>
            <a:ln w="0">
              <a:solidFill>
                <a:schemeClr val="bg1">
                  <a:lumMod val="50000"/>
                </a:schemeClr>
              </a:solidFill>
              <a:prstDash val="dash"/>
            </a:ln>
          </c:spPr>
          <c:marker>
            <c:spPr>
              <a:noFill/>
              <a:ln>
                <a:noFill/>
              </a:ln>
            </c:spPr>
          </c:marker>
          <c:xVal>
            <c:numRef>
              <c:f>データ入力部!$AI$34:$AI$35</c:f>
              <c:numCache>
                <c:formatCode>General</c:formatCode>
                <c:ptCount val="2"/>
                <c:pt idx="0">
                  <c:v>0</c:v>
                </c:pt>
                <c:pt idx="1">
                  <c:v>100</c:v>
                </c:pt>
              </c:numCache>
            </c:numRef>
          </c:xVal>
          <c:yVal>
            <c:numRef>
              <c:f>データ入力部!$AJ$34:$AJ$35</c:f>
              <c:numCache>
                <c:formatCode>General</c:formatCode>
                <c:ptCount val="2"/>
                <c:pt idx="0">
                  <c:v>0</c:v>
                </c:pt>
                <c:pt idx="1">
                  <c:v>100</c:v>
                </c:pt>
              </c:numCache>
            </c:numRef>
          </c:yVal>
          <c:smooth val="0"/>
        </c:ser>
        <c:dLbls>
          <c:showLegendKey val="0"/>
          <c:showVal val="0"/>
          <c:showCatName val="0"/>
          <c:showSerName val="0"/>
          <c:showPercent val="0"/>
          <c:showBubbleSize val="0"/>
        </c:dLbls>
        <c:axId val="483255920"/>
        <c:axId val="483256312"/>
      </c:scatterChart>
      <c:dateAx>
        <c:axId val="483255920"/>
        <c:scaling>
          <c:orientation val="minMax"/>
          <c:max val="100"/>
        </c:scaling>
        <c:delete val="0"/>
        <c:axPos val="b"/>
        <c:title>
          <c:tx>
            <c:rich>
              <a:bodyPr/>
              <a:lstStyle/>
              <a:p>
                <a:pPr>
                  <a:defRPr/>
                </a:pPr>
                <a:r>
                  <a:rPr lang="ja-JP" altLang="en-US"/>
                  <a:t>体重</a:t>
                </a:r>
                <a:r>
                  <a:rPr lang="en-US" altLang="ja-JP"/>
                  <a:t>(</a:t>
                </a:r>
                <a:r>
                  <a:rPr lang="ja-JP" altLang="en-US"/>
                  <a:t>パーセンタイル</a:t>
                </a:r>
                <a:r>
                  <a:rPr lang="en-US" altLang="ja-JP"/>
                  <a:t>)</a:t>
                </a:r>
                <a:endParaRPr lang="ja-JP" altLang="en-US"/>
              </a:p>
            </c:rich>
          </c:tx>
          <c:layout>
            <c:manualLayout>
              <c:xMode val="edge"/>
              <c:yMode val="edge"/>
              <c:x val="0.41168691874935359"/>
              <c:y val="0.89247022824428823"/>
            </c:manualLayout>
          </c:layout>
          <c:overlay val="0"/>
        </c:title>
        <c:numFmt formatCode="General" sourceLinked="0"/>
        <c:majorTickMark val="out"/>
        <c:minorTickMark val="none"/>
        <c:tickLblPos val="nextTo"/>
        <c:crossAx val="483256312"/>
        <c:crosses val="autoZero"/>
        <c:auto val="0"/>
        <c:lblOffset val="100"/>
        <c:baseTimeUnit val="days"/>
        <c:majorUnit val="10"/>
        <c:majorTimeUnit val="days"/>
      </c:dateAx>
      <c:valAx>
        <c:axId val="483256312"/>
        <c:scaling>
          <c:orientation val="minMax"/>
          <c:max val="100"/>
          <c:min val="0"/>
        </c:scaling>
        <c:delete val="0"/>
        <c:axPos val="l"/>
        <c:majorGridlines>
          <c:spPr>
            <a:ln>
              <a:solidFill>
                <a:schemeClr val="bg1"/>
              </a:solidFill>
            </a:ln>
          </c:spPr>
        </c:majorGridlines>
        <c:title>
          <c:tx>
            <c:rich>
              <a:bodyPr rot="-5400000" vert="horz"/>
              <a:lstStyle/>
              <a:p>
                <a:pPr>
                  <a:defRPr/>
                </a:pPr>
                <a:r>
                  <a:rPr lang="ja-JP" altLang="en-US"/>
                  <a:t>頭位</a:t>
                </a:r>
                <a:r>
                  <a:rPr lang="en-US" altLang="ja-JP"/>
                  <a:t>(</a:t>
                </a:r>
                <a:r>
                  <a:rPr lang="ja-JP" altLang="en-US"/>
                  <a:t>パーセンタイル</a:t>
                </a:r>
                <a:r>
                  <a:rPr lang="en-US" altLang="ja-JP"/>
                  <a:t>)</a:t>
                </a:r>
                <a:endParaRPr lang="ja-JP" altLang="en-US"/>
              </a:p>
            </c:rich>
          </c:tx>
          <c:layout>
            <c:manualLayout>
              <c:xMode val="edge"/>
              <c:yMode val="edge"/>
              <c:x val="0.13829886969791894"/>
              <c:y val="0.33639232266919056"/>
            </c:manualLayout>
          </c:layout>
          <c:overlay val="0"/>
        </c:title>
        <c:numFmt formatCode="General" sourceLinked="0"/>
        <c:majorTickMark val="out"/>
        <c:minorTickMark val="none"/>
        <c:tickLblPos val="nextTo"/>
        <c:crossAx val="483255920"/>
        <c:crosses val="autoZero"/>
        <c:crossBetween val="midCat"/>
        <c:majorUnit val="10"/>
      </c:valAx>
      <c:spPr>
        <a:noFill/>
        <a:ln w="3175">
          <a:solidFill>
            <a:srgbClr val="002060"/>
          </a:solidFill>
        </a:ln>
      </c:spPr>
    </c:plotArea>
    <c:legend>
      <c:legendPos val="r"/>
      <c:legendEntry>
        <c:idx val="2"/>
        <c:delete val="1"/>
      </c:legendEntry>
      <c:layout>
        <c:manualLayout>
          <c:xMode val="edge"/>
          <c:yMode val="edge"/>
          <c:x val="0.75550474450083605"/>
          <c:y val="0.35410081043972602"/>
          <c:w val="0.22013825385404662"/>
          <c:h val="0.12872698716362352"/>
        </c:manualLayout>
      </c:layout>
      <c:overlay val="0"/>
    </c:legend>
    <c:plotVisOnly val="1"/>
    <c:dispBlanksAs val="zero"/>
    <c:showDLblsOverMax val="0"/>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1000125</xdr:colOff>
      <xdr:row>44</xdr:row>
      <xdr:rowOff>76200</xdr:rowOff>
    </xdr:from>
    <xdr:to>
      <xdr:col>7</xdr:col>
      <xdr:colOff>962025</xdr:colOff>
      <xdr:row>46</xdr:row>
      <xdr:rowOff>28575</xdr:rowOff>
    </xdr:to>
    <xdr:pic>
      <xdr:nvPicPr>
        <xdr:cNvPr id="2" name="図 1"/>
        <xdr:cNvPicPr>
          <a:picLocks noChangeAspect="1"/>
        </xdr:cNvPicPr>
      </xdr:nvPicPr>
      <xdr:blipFill>
        <a:blip xmlns:r="http://schemas.openxmlformats.org/officeDocument/2006/relationships" r:embed="rId1"/>
        <a:srcRect/>
        <a:stretch>
          <a:fillRect/>
        </a:stretch>
      </xdr:blipFill>
      <xdr:spPr bwMode="auto">
        <a:xfrm>
          <a:off x="6572250" y="7858125"/>
          <a:ext cx="1114425" cy="314325"/>
        </a:xfrm>
        <a:prstGeom prst="rect">
          <a:avLst/>
        </a:prstGeom>
        <a:noFill/>
        <a:ln w="9525">
          <a:noFill/>
          <a:miter lim="800000"/>
          <a:headEnd/>
          <a:tailEnd/>
        </a:ln>
      </xdr:spPr>
    </xdr:pic>
    <xdr:clientData/>
  </xdr:twoCellAnchor>
  <xdr:twoCellAnchor editAs="oneCell">
    <xdr:from>
      <xdr:col>7</xdr:col>
      <xdr:colOff>38100</xdr:colOff>
      <xdr:row>24</xdr:row>
      <xdr:rowOff>114300</xdr:rowOff>
    </xdr:from>
    <xdr:to>
      <xdr:col>8</xdr:col>
      <xdr:colOff>0</xdr:colOff>
      <xdr:row>26</xdr:row>
      <xdr:rowOff>66675</xdr:rowOff>
    </xdr:to>
    <xdr:pic>
      <xdr:nvPicPr>
        <xdr:cNvPr id="3" name="図 1"/>
        <xdr:cNvPicPr>
          <a:picLocks noChangeAspect="1"/>
        </xdr:cNvPicPr>
      </xdr:nvPicPr>
      <xdr:blipFill>
        <a:blip xmlns:r="http://schemas.openxmlformats.org/officeDocument/2006/relationships" r:embed="rId1"/>
        <a:srcRect/>
        <a:stretch>
          <a:fillRect/>
        </a:stretch>
      </xdr:blipFill>
      <xdr:spPr bwMode="auto">
        <a:xfrm>
          <a:off x="6762750" y="4219575"/>
          <a:ext cx="1114425" cy="314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14</xdr:row>
      <xdr:rowOff>0</xdr:rowOff>
    </xdr:from>
    <xdr:to>
      <xdr:col>23</xdr:col>
      <xdr:colOff>113625</xdr:colOff>
      <xdr:row>33</xdr:row>
      <xdr:rowOff>161475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12</xdr:col>
      <xdr:colOff>8850</xdr:colOff>
      <xdr:row>33</xdr:row>
      <xdr:rowOff>161475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35</xdr:row>
      <xdr:rowOff>0</xdr:rowOff>
    </xdr:from>
    <xdr:to>
      <xdr:col>23</xdr:col>
      <xdr:colOff>113625</xdr:colOff>
      <xdr:row>54</xdr:row>
      <xdr:rowOff>161475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35</xdr:row>
      <xdr:rowOff>0</xdr:rowOff>
    </xdr:from>
    <xdr:to>
      <xdr:col>12</xdr:col>
      <xdr:colOff>8850</xdr:colOff>
      <xdr:row>54</xdr:row>
      <xdr:rowOff>161475</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56</xdr:row>
      <xdr:rowOff>0</xdr:rowOff>
    </xdr:from>
    <xdr:to>
      <xdr:col>23</xdr:col>
      <xdr:colOff>116426</xdr:colOff>
      <xdr:row>75</xdr:row>
      <xdr:rowOff>161475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56</xdr:row>
      <xdr:rowOff>0</xdr:rowOff>
    </xdr:from>
    <xdr:to>
      <xdr:col>12</xdr:col>
      <xdr:colOff>6049</xdr:colOff>
      <xdr:row>75</xdr:row>
      <xdr:rowOff>161475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Dropbox/Today/Others/neonate_growth_20180325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データ入力部"/>
      <sheetName val="LMS"/>
      <sheetName val="グラフ用データ"/>
      <sheetName val="SGA判定用データ"/>
    </sheetNames>
    <sheetDataSet>
      <sheetData sheetId="0"/>
      <sheetData sheetId="1"/>
      <sheetData sheetId="2">
        <row r="3">
          <cell r="A3" t="str">
            <v>Data</v>
          </cell>
          <cell r="B3" t="str">
            <v>L</v>
          </cell>
          <cell r="C3" t="str">
            <v>M</v>
          </cell>
          <cell r="D3" t="str">
            <v>S</v>
          </cell>
          <cell r="E3" t="str">
            <v>L</v>
          </cell>
          <cell r="F3" t="str">
            <v>M</v>
          </cell>
          <cell r="G3" t="str">
            <v>S</v>
          </cell>
          <cell r="H3" t="str">
            <v>L</v>
          </cell>
          <cell r="I3" t="str">
            <v>M</v>
          </cell>
          <cell r="J3" t="str">
            <v>S</v>
          </cell>
          <cell r="K3" t="str">
            <v>L</v>
          </cell>
          <cell r="L3" t="str">
            <v>M</v>
          </cell>
          <cell r="M3" t="str">
            <v>S</v>
          </cell>
          <cell r="N3" t="str">
            <v>L</v>
          </cell>
          <cell r="O3" t="str">
            <v>M</v>
          </cell>
          <cell r="P3" t="str">
            <v>S</v>
          </cell>
          <cell r="Q3" t="str">
            <v>L</v>
          </cell>
          <cell r="R3" t="str">
            <v>M</v>
          </cell>
          <cell r="S3" t="str">
            <v>S</v>
          </cell>
        </row>
        <row r="4">
          <cell r="A4">
            <v>22</v>
          </cell>
          <cell r="B4">
            <v>1.5940000000000001</v>
          </cell>
          <cell r="C4">
            <v>446.995</v>
          </cell>
          <cell r="D4">
            <v>0.122</v>
          </cell>
          <cell r="E4">
            <v>0.68200000000000005</v>
          </cell>
          <cell r="F4">
            <v>449.38600000000002</v>
          </cell>
          <cell r="G4">
            <v>0.15</v>
          </cell>
          <cell r="H4">
            <v>0.60299999999999998</v>
          </cell>
          <cell r="I4">
            <v>400.94200000000001</v>
          </cell>
          <cell r="J4">
            <v>0.14599999999999999</v>
          </cell>
          <cell r="K4">
            <v>1.28</v>
          </cell>
          <cell r="L4">
            <v>427.089</v>
          </cell>
          <cell r="M4">
            <v>0.13900000000000001</v>
          </cell>
          <cell r="N4">
            <v>1.883</v>
          </cell>
          <cell r="O4">
            <v>27.204000000000001</v>
          </cell>
          <cell r="P4">
            <v>0.06</v>
          </cell>
          <cell r="Q4">
            <v>2.1</v>
          </cell>
          <cell r="R4">
            <v>19.468</v>
          </cell>
          <cell r="S4">
            <v>5.5E-2</v>
          </cell>
        </row>
        <row r="5">
          <cell r="A5">
            <v>22.142857142857142</v>
          </cell>
          <cell r="B5">
            <v>1.591</v>
          </cell>
          <cell r="C5">
            <v>457.20800000000003</v>
          </cell>
          <cell r="D5">
            <v>0.122</v>
          </cell>
          <cell r="E5">
            <v>0.68300000000000005</v>
          </cell>
          <cell r="F5">
            <v>459.642</v>
          </cell>
          <cell r="G5">
            <v>0.15</v>
          </cell>
          <cell r="H5">
            <v>0.60399999999999998</v>
          </cell>
          <cell r="I5">
            <v>411.09300000000002</v>
          </cell>
          <cell r="J5">
            <v>0.14599999999999999</v>
          </cell>
          <cell r="K5">
            <v>1.2749999999999999</v>
          </cell>
          <cell r="L5">
            <v>436.12200000000001</v>
          </cell>
          <cell r="M5">
            <v>0.13900000000000001</v>
          </cell>
          <cell r="N5">
            <v>1.92</v>
          </cell>
          <cell r="O5">
            <v>27.347000000000001</v>
          </cell>
          <cell r="P5">
            <v>0.06</v>
          </cell>
          <cell r="Q5">
            <v>2.1040000000000001</v>
          </cell>
          <cell r="R5">
            <v>19.565000000000001</v>
          </cell>
          <cell r="S5">
            <v>5.6000000000000001E-2</v>
          </cell>
        </row>
        <row r="6">
          <cell r="A6">
            <v>22.285714285714285</v>
          </cell>
          <cell r="B6">
            <v>1.585</v>
          </cell>
          <cell r="C6">
            <v>477.63299999999998</v>
          </cell>
          <cell r="D6">
            <v>0.122</v>
          </cell>
          <cell r="E6">
            <v>0.68600000000000005</v>
          </cell>
          <cell r="F6">
            <v>480.15600000000001</v>
          </cell>
          <cell r="G6">
            <v>0.15</v>
          </cell>
          <cell r="H6">
            <v>0.60599999999999998</v>
          </cell>
          <cell r="I6">
            <v>431.40100000000001</v>
          </cell>
          <cell r="J6">
            <v>0.14599999999999999</v>
          </cell>
          <cell r="K6">
            <v>1.2649999999999999</v>
          </cell>
          <cell r="L6">
            <v>454.19400000000002</v>
          </cell>
          <cell r="M6">
            <v>0.13900000000000001</v>
          </cell>
          <cell r="N6">
            <v>1.9930000000000001</v>
          </cell>
          <cell r="O6">
            <v>27.631</v>
          </cell>
          <cell r="P6">
            <v>0.06</v>
          </cell>
          <cell r="Q6">
            <v>2.1110000000000002</v>
          </cell>
          <cell r="R6">
            <v>19.757000000000001</v>
          </cell>
          <cell r="S6">
            <v>5.6000000000000001E-2</v>
          </cell>
        </row>
        <row r="7">
          <cell r="A7">
            <v>22.428571428571427</v>
          </cell>
          <cell r="B7">
            <v>1.5820000000000001</v>
          </cell>
          <cell r="C7">
            <v>487.84699999999998</v>
          </cell>
          <cell r="D7">
            <v>0.122</v>
          </cell>
          <cell r="E7">
            <v>0.68700000000000006</v>
          </cell>
          <cell r="F7">
            <v>490.41500000000002</v>
          </cell>
          <cell r="G7">
            <v>0.15</v>
          </cell>
          <cell r="H7">
            <v>0.60699999999999998</v>
          </cell>
          <cell r="I7">
            <v>441.56099999999998</v>
          </cell>
          <cell r="J7">
            <v>0.14599999999999999</v>
          </cell>
          <cell r="K7">
            <v>1.26</v>
          </cell>
          <cell r="L7">
            <v>463.23599999999999</v>
          </cell>
          <cell r="M7">
            <v>0.13900000000000001</v>
          </cell>
          <cell r="N7">
            <v>2.0289999999999999</v>
          </cell>
          <cell r="O7">
            <v>27.773</v>
          </cell>
          <cell r="P7">
            <v>0.06</v>
          </cell>
          <cell r="Q7">
            <v>2.1139999999999999</v>
          </cell>
          <cell r="R7">
            <v>19.853999999999999</v>
          </cell>
          <cell r="S7">
            <v>5.6000000000000001E-2</v>
          </cell>
        </row>
        <row r="8">
          <cell r="A8">
            <v>22.571428571428573</v>
          </cell>
          <cell r="B8">
            <v>1.575</v>
          </cell>
          <cell r="C8">
            <v>508.279</v>
          </cell>
          <cell r="D8">
            <v>0.123</v>
          </cell>
          <cell r="E8">
            <v>0.69</v>
          </cell>
          <cell r="F8">
            <v>510.94600000000003</v>
          </cell>
          <cell r="G8">
            <v>0.14899999999999999</v>
          </cell>
          <cell r="H8">
            <v>0.61</v>
          </cell>
          <cell r="I8">
            <v>461.90300000000002</v>
          </cell>
          <cell r="J8">
            <v>0.14599999999999999</v>
          </cell>
          <cell r="K8">
            <v>1.25</v>
          </cell>
          <cell r="L8">
            <v>481.339</v>
          </cell>
          <cell r="M8">
            <v>0.13900000000000001</v>
          </cell>
          <cell r="N8">
            <v>2.1030000000000002</v>
          </cell>
          <cell r="O8">
            <v>28.058</v>
          </cell>
          <cell r="P8">
            <v>0.06</v>
          </cell>
          <cell r="Q8">
            <v>2.121</v>
          </cell>
          <cell r="R8">
            <v>20.045999999999999</v>
          </cell>
          <cell r="S8">
            <v>5.6000000000000001E-2</v>
          </cell>
        </row>
        <row r="9">
          <cell r="A9">
            <v>22.714285714285715</v>
          </cell>
          <cell r="B9">
            <v>1.5720000000000001</v>
          </cell>
          <cell r="C9">
            <v>518.49900000000002</v>
          </cell>
          <cell r="D9">
            <v>0.123</v>
          </cell>
          <cell r="E9">
            <v>0.69099999999999995</v>
          </cell>
          <cell r="F9">
            <v>521.22199999999998</v>
          </cell>
          <cell r="G9">
            <v>0.14899999999999999</v>
          </cell>
          <cell r="H9">
            <v>0.61099999999999999</v>
          </cell>
          <cell r="I9">
            <v>472.09</v>
          </cell>
          <cell r="J9">
            <v>0.14599999999999999</v>
          </cell>
          <cell r="K9">
            <v>1.2450000000000001</v>
          </cell>
          <cell r="L9">
            <v>490.40199999999999</v>
          </cell>
          <cell r="M9">
            <v>0.14000000000000001</v>
          </cell>
          <cell r="N9">
            <v>2.141</v>
          </cell>
          <cell r="O9">
            <v>28.2</v>
          </cell>
          <cell r="P9">
            <v>0.06</v>
          </cell>
          <cell r="Q9">
            <v>2.125</v>
          </cell>
          <cell r="R9">
            <v>20.141999999999999</v>
          </cell>
          <cell r="S9">
            <v>5.6000000000000001E-2</v>
          </cell>
        </row>
        <row r="10">
          <cell r="A10">
            <v>22.857142857142858</v>
          </cell>
          <cell r="B10">
            <v>1.5660000000000001</v>
          </cell>
          <cell r="C10">
            <v>538.95100000000002</v>
          </cell>
          <cell r="D10">
            <v>0.123</v>
          </cell>
          <cell r="E10">
            <v>0.69399999999999995</v>
          </cell>
          <cell r="F10">
            <v>541.80899999999997</v>
          </cell>
          <cell r="G10">
            <v>0.14899999999999999</v>
          </cell>
          <cell r="H10">
            <v>0.61299999999999999</v>
          </cell>
          <cell r="I10">
            <v>492.505</v>
          </cell>
          <cell r="J10">
            <v>0.14599999999999999</v>
          </cell>
          <cell r="K10">
            <v>1.234</v>
          </cell>
          <cell r="L10">
            <v>508.56299999999999</v>
          </cell>
          <cell r="M10">
            <v>0.14000000000000001</v>
          </cell>
          <cell r="N10">
            <v>2.2170000000000001</v>
          </cell>
          <cell r="O10">
            <v>28.484999999999999</v>
          </cell>
          <cell r="P10">
            <v>0.06</v>
          </cell>
          <cell r="Q10">
            <v>2.1320000000000001</v>
          </cell>
          <cell r="R10">
            <v>20.334</v>
          </cell>
          <cell r="S10">
            <v>5.7000000000000002E-2</v>
          </cell>
        </row>
        <row r="11">
          <cell r="A11">
            <v>23</v>
          </cell>
          <cell r="B11">
            <v>1.5629999999999999</v>
          </cell>
          <cell r="C11">
            <v>549.18600000000004</v>
          </cell>
          <cell r="D11">
            <v>0.123</v>
          </cell>
          <cell r="E11">
            <v>0.69599999999999995</v>
          </cell>
          <cell r="F11">
            <v>552.12699999999995</v>
          </cell>
          <cell r="G11">
            <v>0.14899999999999999</v>
          </cell>
          <cell r="H11">
            <v>0.61399999999999999</v>
          </cell>
          <cell r="I11">
            <v>502.738</v>
          </cell>
          <cell r="J11">
            <v>0.14599999999999999</v>
          </cell>
          <cell r="K11">
            <v>1.2290000000000001</v>
          </cell>
          <cell r="L11">
            <v>517.66600000000005</v>
          </cell>
          <cell r="M11">
            <v>0.14000000000000001</v>
          </cell>
          <cell r="N11">
            <v>2.2549999999999999</v>
          </cell>
          <cell r="O11">
            <v>28.628</v>
          </cell>
          <cell r="P11">
            <v>0.06</v>
          </cell>
          <cell r="Q11">
            <v>2.1349999999999998</v>
          </cell>
          <cell r="R11">
            <v>20.43</v>
          </cell>
          <cell r="S11">
            <v>5.7000000000000002E-2</v>
          </cell>
        </row>
        <row r="12">
          <cell r="A12">
            <v>23.142857142857142</v>
          </cell>
          <cell r="B12">
            <v>1.5589999999999999</v>
          </cell>
          <cell r="C12">
            <v>559.42700000000002</v>
          </cell>
          <cell r="D12">
            <v>0.123</v>
          </cell>
          <cell r="E12">
            <v>0.69699999999999995</v>
          </cell>
          <cell r="F12">
            <v>562.46500000000003</v>
          </cell>
          <cell r="G12">
            <v>0.14899999999999999</v>
          </cell>
          <cell r="H12">
            <v>0.61599999999999999</v>
          </cell>
          <cell r="I12">
            <v>512.99099999999999</v>
          </cell>
          <cell r="J12">
            <v>0.14599999999999999</v>
          </cell>
          <cell r="K12">
            <v>1.224</v>
          </cell>
          <cell r="L12">
            <v>526.78899999999999</v>
          </cell>
          <cell r="M12">
            <v>0.14000000000000001</v>
          </cell>
          <cell r="N12">
            <v>2.2930000000000001</v>
          </cell>
          <cell r="O12">
            <v>28.771000000000001</v>
          </cell>
          <cell r="P12">
            <v>0.06</v>
          </cell>
          <cell r="Q12">
            <v>2.1389999999999998</v>
          </cell>
          <cell r="R12">
            <v>20.526</v>
          </cell>
          <cell r="S12">
            <v>5.7000000000000002E-2</v>
          </cell>
        </row>
        <row r="13">
          <cell r="A13">
            <v>23.285714285714285</v>
          </cell>
          <cell r="B13">
            <v>1.5529999999999999</v>
          </cell>
          <cell r="C13">
            <v>579.93700000000001</v>
          </cell>
          <cell r="D13">
            <v>0.123</v>
          </cell>
          <cell r="E13">
            <v>0.7</v>
          </cell>
          <cell r="F13">
            <v>583.21400000000006</v>
          </cell>
          <cell r="G13">
            <v>0.14899999999999999</v>
          </cell>
          <cell r="H13">
            <v>0.61799999999999999</v>
          </cell>
          <cell r="I13">
            <v>533.56700000000001</v>
          </cell>
          <cell r="J13">
            <v>0.14599999999999999</v>
          </cell>
          <cell r="K13">
            <v>1.214</v>
          </cell>
          <cell r="L13">
            <v>545.10900000000004</v>
          </cell>
          <cell r="M13">
            <v>0.14000000000000001</v>
          </cell>
          <cell r="N13">
            <v>2.3690000000000002</v>
          </cell>
          <cell r="O13">
            <v>29.06</v>
          </cell>
          <cell r="P13">
            <v>0.06</v>
          </cell>
          <cell r="Q13">
            <v>2.1469999999999998</v>
          </cell>
          <cell r="R13">
            <v>20.716999999999999</v>
          </cell>
          <cell r="S13">
            <v>5.7000000000000002E-2</v>
          </cell>
        </row>
        <row r="14">
          <cell r="A14">
            <v>23.428571428571427</v>
          </cell>
          <cell r="B14">
            <v>1.55</v>
          </cell>
          <cell r="C14">
            <v>590.21100000000001</v>
          </cell>
          <cell r="D14">
            <v>0.123</v>
          </cell>
          <cell r="E14">
            <v>0.70099999999999996</v>
          </cell>
          <cell r="F14">
            <v>593.63</v>
          </cell>
          <cell r="G14">
            <v>0.14899999999999999</v>
          </cell>
          <cell r="H14">
            <v>0.61899999999999999</v>
          </cell>
          <cell r="I14">
            <v>543.89300000000003</v>
          </cell>
          <cell r="J14">
            <v>0.14599999999999999</v>
          </cell>
          <cell r="K14">
            <v>1.2090000000000001</v>
          </cell>
          <cell r="L14">
            <v>554.31399999999996</v>
          </cell>
          <cell r="M14">
            <v>0.14000000000000001</v>
          </cell>
          <cell r="N14">
            <v>2.4060000000000001</v>
          </cell>
          <cell r="O14">
            <v>29.204999999999998</v>
          </cell>
          <cell r="P14">
            <v>0.06</v>
          </cell>
          <cell r="Q14">
            <v>2.15</v>
          </cell>
          <cell r="R14">
            <v>20.812000000000001</v>
          </cell>
          <cell r="S14">
            <v>5.7000000000000002E-2</v>
          </cell>
        </row>
        <row r="15">
          <cell r="A15">
            <v>23.571428571428573</v>
          </cell>
          <cell r="B15">
            <v>1.544</v>
          </cell>
          <cell r="C15">
            <v>610.81100000000004</v>
          </cell>
          <cell r="D15">
            <v>0.123</v>
          </cell>
          <cell r="E15">
            <v>0.70399999999999996</v>
          </cell>
          <cell r="F15">
            <v>614.55899999999997</v>
          </cell>
          <cell r="G15">
            <v>0.14899999999999999</v>
          </cell>
          <cell r="H15">
            <v>0.622</v>
          </cell>
          <cell r="I15">
            <v>564.63400000000001</v>
          </cell>
          <cell r="J15">
            <v>0.14599999999999999</v>
          </cell>
          <cell r="K15">
            <v>1.1990000000000001</v>
          </cell>
          <cell r="L15">
            <v>572.83299999999997</v>
          </cell>
          <cell r="M15">
            <v>0.14000000000000001</v>
          </cell>
          <cell r="N15">
            <v>2.4809999999999999</v>
          </cell>
          <cell r="O15">
            <v>29.497</v>
          </cell>
          <cell r="P15">
            <v>0.06</v>
          </cell>
          <cell r="Q15">
            <v>2.1579999999999999</v>
          </cell>
          <cell r="R15">
            <v>21.001999999999999</v>
          </cell>
          <cell r="S15">
            <v>5.8000000000000003E-2</v>
          </cell>
        </row>
        <row r="16">
          <cell r="A16">
            <v>23.714285714285715</v>
          </cell>
          <cell r="B16">
            <v>1.54</v>
          </cell>
          <cell r="C16">
            <v>621.14400000000001</v>
          </cell>
          <cell r="D16">
            <v>0.123</v>
          </cell>
          <cell r="E16">
            <v>0.70599999999999996</v>
          </cell>
          <cell r="F16">
            <v>625.07899999999995</v>
          </cell>
          <cell r="G16">
            <v>0.14899999999999999</v>
          </cell>
          <cell r="H16">
            <v>0.623</v>
          </cell>
          <cell r="I16">
            <v>575.05200000000002</v>
          </cell>
          <cell r="J16">
            <v>0.14599999999999999</v>
          </cell>
          <cell r="K16">
            <v>1.194</v>
          </cell>
          <cell r="L16">
            <v>582.154</v>
          </cell>
          <cell r="M16">
            <v>0.14000000000000001</v>
          </cell>
          <cell r="N16">
            <v>2.5179999999999998</v>
          </cell>
          <cell r="O16">
            <v>29.643999999999998</v>
          </cell>
          <cell r="P16">
            <v>0.06</v>
          </cell>
          <cell r="Q16">
            <v>2.1619999999999999</v>
          </cell>
          <cell r="R16">
            <v>21.097000000000001</v>
          </cell>
          <cell r="S16">
            <v>5.8000000000000003E-2</v>
          </cell>
        </row>
        <row r="17">
          <cell r="A17">
            <v>23.857142857142858</v>
          </cell>
          <cell r="B17">
            <v>1.534</v>
          </cell>
          <cell r="C17">
            <v>641.89</v>
          </cell>
          <cell r="D17">
            <v>0.123</v>
          </cell>
          <cell r="E17">
            <v>0.70799999999999996</v>
          </cell>
          <cell r="F17">
            <v>646.24400000000003</v>
          </cell>
          <cell r="G17">
            <v>0.14899999999999999</v>
          </cell>
          <cell r="H17">
            <v>0.625</v>
          </cell>
          <cell r="I17">
            <v>595.98900000000003</v>
          </cell>
          <cell r="J17">
            <v>0.14599999999999999</v>
          </cell>
          <cell r="K17">
            <v>1.1830000000000001</v>
          </cell>
          <cell r="L17">
            <v>600.93899999999996</v>
          </cell>
          <cell r="M17">
            <v>0.14000000000000001</v>
          </cell>
          <cell r="N17">
            <v>2.5910000000000002</v>
          </cell>
          <cell r="O17">
            <v>29.94</v>
          </cell>
          <cell r="P17">
            <v>5.8999999999999997E-2</v>
          </cell>
          <cell r="Q17">
            <v>2.1709999999999998</v>
          </cell>
          <cell r="R17">
            <v>21.286000000000001</v>
          </cell>
          <cell r="S17">
            <v>5.8000000000000003E-2</v>
          </cell>
        </row>
        <row r="18">
          <cell r="A18">
            <v>24</v>
          </cell>
          <cell r="B18">
            <v>1.5309999999999999</v>
          </cell>
          <cell r="C18">
            <v>652.31100000000004</v>
          </cell>
          <cell r="D18">
            <v>0.124</v>
          </cell>
          <cell r="E18">
            <v>0.71</v>
          </cell>
          <cell r="F18">
            <v>656.89499999999998</v>
          </cell>
          <cell r="G18">
            <v>0.14899999999999999</v>
          </cell>
          <cell r="H18">
            <v>0.627</v>
          </cell>
          <cell r="I18">
            <v>606.51</v>
          </cell>
          <cell r="J18">
            <v>0.14599999999999999</v>
          </cell>
          <cell r="K18">
            <v>1.1779999999999999</v>
          </cell>
          <cell r="L18">
            <v>610.41099999999994</v>
          </cell>
          <cell r="M18">
            <v>0.14000000000000001</v>
          </cell>
          <cell r="N18">
            <v>2.6269999999999998</v>
          </cell>
          <cell r="O18">
            <v>30.088999999999999</v>
          </cell>
          <cell r="P18">
            <v>5.8999999999999997E-2</v>
          </cell>
          <cell r="Q18">
            <v>2.1749999999999998</v>
          </cell>
          <cell r="R18">
            <v>21.381</v>
          </cell>
          <cell r="S18">
            <v>5.8000000000000003E-2</v>
          </cell>
        </row>
        <row r="19">
          <cell r="A19">
            <v>24.142857142857142</v>
          </cell>
          <cell r="B19">
            <v>1.528</v>
          </cell>
          <cell r="C19">
            <v>662.77</v>
          </cell>
          <cell r="D19">
            <v>0.124</v>
          </cell>
          <cell r="E19">
            <v>0.71099999999999997</v>
          </cell>
          <cell r="F19">
            <v>667.59400000000005</v>
          </cell>
          <cell r="G19">
            <v>0.14899999999999999</v>
          </cell>
          <cell r="H19">
            <v>0.628</v>
          </cell>
          <cell r="I19">
            <v>617.06899999999996</v>
          </cell>
          <cell r="J19">
            <v>0.14599999999999999</v>
          </cell>
          <cell r="K19">
            <v>1.173</v>
          </cell>
          <cell r="L19">
            <v>619.94100000000003</v>
          </cell>
          <cell r="M19">
            <v>0.14000000000000001</v>
          </cell>
          <cell r="N19">
            <v>2.6619999999999999</v>
          </cell>
          <cell r="O19">
            <v>30.238</v>
          </cell>
          <cell r="P19">
            <v>5.8999999999999997E-2</v>
          </cell>
          <cell r="Q19">
            <v>2.1789999999999998</v>
          </cell>
          <cell r="R19">
            <v>21.475000000000001</v>
          </cell>
          <cell r="S19">
            <v>5.8000000000000003E-2</v>
          </cell>
        </row>
        <row r="20">
          <cell r="A20">
            <v>24.285714285714285</v>
          </cell>
          <cell r="B20">
            <v>1.5209999999999999</v>
          </cell>
          <cell r="C20">
            <v>683.81299999999999</v>
          </cell>
          <cell r="D20">
            <v>0.124</v>
          </cell>
          <cell r="E20">
            <v>0.71399999999999997</v>
          </cell>
          <cell r="F20">
            <v>689.15</v>
          </cell>
          <cell r="G20">
            <v>0.14799999999999999</v>
          </cell>
          <cell r="H20">
            <v>0.63</v>
          </cell>
          <cell r="I20">
            <v>638.30600000000004</v>
          </cell>
          <cell r="J20">
            <v>0.14599999999999999</v>
          </cell>
          <cell r="K20">
            <v>1.1619999999999999</v>
          </cell>
          <cell r="L20">
            <v>639.18799999999999</v>
          </cell>
          <cell r="M20">
            <v>0.14099999999999999</v>
          </cell>
          <cell r="N20">
            <v>2.7309999999999999</v>
          </cell>
          <cell r="O20">
            <v>30.539000000000001</v>
          </cell>
          <cell r="P20">
            <v>5.8999999999999997E-2</v>
          </cell>
          <cell r="Q20">
            <v>2.1880000000000002</v>
          </cell>
          <cell r="R20">
            <v>21.664999999999999</v>
          </cell>
          <cell r="S20">
            <v>5.8999999999999997E-2</v>
          </cell>
        </row>
        <row r="21">
          <cell r="A21">
            <v>24.428571428571427</v>
          </cell>
          <cell r="B21">
            <v>1.518</v>
          </cell>
          <cell r="C21">
            <v>694.40499999999997</v>
          </cell>
          <cell r="D21">
            <v>0.124</v>
          </cell>
          <cell r="E21">
            <v>0.71599999999999997</v>
          </cell>
          <cell r="F21">
            <v>700.01099999999997</v>
          </cell>
          <cell r="G21">
            <v>0.14799999999999999</v>
          </cell>
          <cell r="H21">
            <v>0.63200000000000001</v>
          </cell>
          <cell r="I21">
            <v>648.98900000000003</v>
          </cell>
          <cell r="J21">
            <v>0.14599999999999999</v>
          </cell>
          <cell r="K21">
            <v>1.1559999999999999</v>
          </cell>
          <cell r="L21">
            <v>648.91499999999996</v>
          </cell>
          <cell r="M21">
            <v>0.14099999999999999</v>
          </cell>
          <cell r="N21">
            <v>2.7639999999999998</v>
          </cell>
          <cell r="O21">
            <v>30.690999999999999</v>
          </cell>
          <cell r="P21">
            <v>5.8999999999999997E-2</v>
          </cell>
          <cell r="Q21">
            <v>2.1920000000000002</v>
          </cell>
          <cell r="R21">
            <v>21.759</v>
          </cell>
          <cell r="S21">
            <v>5.8999999999999997E-2</v>
          </cell>
        </row>
        <row r="22">
          <cell r="A22">
            <v>24.571428571428573</v>
          </cell>
          <cell r="B22">
            <v>1.512</v>
          </cell>
          <cell r="C22">
            <v>715.74400000000003</v>
          </cell>
          <cell r="D22">
            <v>0.124</v>
          </cell>
          <cell r="E22">
            <v>0.71899999999999997</v>
          </cell>
          <cell r="F22">
            <v>721.91499999999996</v>
          </cell>
          <cell r="G22">
            <v>0.14799999999999999</v>
          </cell>
          <cell r="H22">
            <v>0.63400000000000001</v>
          </cell>
          <cell r="I22">
            <v>670.49300000000005</v>
          </cell>
          <cell r="J22">
            <v>0.14599999999999999</v>
          </cell>
          <cell r="K22">
            <v>1.145</v>
          </cell>
          <cell r="L22">
            <v>668.59400000000005</v>
          </cell>
          <cell r="M22">
            <v>0.14099999999999999</v>
          </cell>
          <cell r="N22">
            <v>2.8279999999999998</v>
          </cell>
          <cell r="O22">
            <v>30.995999999999999</v>
          </cell>
          <cell r="P22">
            <v>5.8999999999999997E-2</v>
          </cell>
          <cell r="Q22">
            <v>2.2010000000000001</v>
          </cell>
          <cell r="R22">
            <v>21.95</v>
          </cell>
          <cell r="S22">
            <v>5.8999999999999997E-2</v>
          </cell>
        </row>
        <row r="23">
          <cell r="A23">
            <v>24.714285714285715</v>
          </cell>
          <cell r="B23">
            <v>1.5089999999999999</v>
          </cell>
          <cell r="C23">
            <v>726.49900000000002</v>
          </cell>
          <cell r="D23">
            <v>0.124</v>
          </cell>
          <cell r="E23">
            <v>0.72</v>
          </cell>
          <cell r="F23">
            <v>732.96100000000001</v>
          </cell>
          <cell r="G23">
            <v>0.14799999999999999</v>
          </cell>
          <cell r="H23">
            <v>0.63600000000000001</v>
          </cell>
          <cell r="I23">
            <v>681.31899999999996</v>
          </cell>
          <cell r="J23">
            <v>0.14599999999999999</v>
          </cell>
          <cell r="K23">
            <v>1.1399999999999999</v>
          </cell>
          <cell r="L23">
            <v>678.55499999999995</v>
          </cell>
          <cell r="M23">
            <v>0.14099999999999999</v>
          </cell>
          <cell r="N23">
            <v>2.8580000000000001</v>
          </cell>
          <cell r="O23">
            <v>31.149000000000001</v>
          </cell>
          <cell r="P23">
            <v>5.8999999999999997E-2</v>
          </cell>
          <cell r="Q23">
            <v>2.2050000000000001</v>
          </cell>
          <cell r="R23">
            <v>22.045999999999999</v>
          </cell>
          <cell r="S23">
            <v>5.8999999999999997E-2</v>
          </cell>
        </row>
        <row r="24">
          <cell r="A24">
            <v>24.857142857142858</v>
          </cell>
          <cell r="B24">
            <v>1.502</v>
          </cell>
          <cell r="C24">
            <v>748.19500000000005</v>
          </cell>
          <cell r="D24">
            <v>0.124</v>
          </cell>
          <cell r="E24">
            <v>0.72299999999999998</v>
          </cell>
          <cell r="F24">
            <v>755.25</v>
          </cell>
          <cell r="G24">
            <v>0.14799999999999999</v>
          </cell>
          <cell r="H24">
            <v>0.63800000000000001</v>
          </cell>
          <cell r="I24">
            <v>703.13300000000004</v>
          </cell>
          <cell r="J24">
            <v>0.14599999999999999</v>
          </cell>
          <cell r="K24">
            <v>1.129</v>
          </cell>
          <cell r="L24">
            <v>698.73900000000003</v>
          </cell>
          <cell r="M24">
            <v>0.14099999999999999</v>
          </cell>
          <cell r="N24">
            <v>2.9119999999999999</v>
          </cell>
          <cell r="O24">
            <v>31.457000000000001</v>
          </cell>
          <cell r="P24">
            <v>5.8999999999999997E-2</v>
          </cell>
          <cell r="Q24">
            <v>2.214</v>
          </cell>
          <cell r="R24">
            <v>22.238</v>
          </cell>
          <cell r="S24">
            <v>0.06</v>
          </cell>
        </row>
        <row r="25">
          <cell r="A25">
            <v>25</v>
          </cell>
          <cell r="B25">
            <v>1.4990000000000001</v>
          </cell>
          <cell r="C25">
            <v>759.14099999999996</v>
          </cell>
          <cell r="D25">
            <v>0.124</v>
          </cell>
          <cell r="E25">
            <v>0.72399999999999998</v>
          </cell>
          <cell r="F25">
            <v>766.49699999999996</v>
          </cell>
          <cell r="G25">
            <v>0.14799999999999999</v>
          </cell>
          <cell r="H25">
            <v>0.64</v>
          </cell>
          <cell r="I25">
            <v>714.12400000000002</v>
          </cell>
          <cell r="J25">
            <v>0.14599999999999999</v>
          </cell>
          <cell r="K25">
            <v>1.123</v>
          </cell>
          <cell r="L25">
            <v>708.971</v>
          </cell>
          <cell r="M25">
            <v>0.14099999999999999</v>
          </cell>
          <cell r="N25">
            <v>2.9359999999999999</v>
          </cell>
          <cell r="O25">
            <v>31.611999999999998</v>
          </cell>
          <cell r="P25">
            <v>5.8999999999999997E-2</v>
          </cell>
          <cell r="Q25">
            <v>2.218</v>
          </cell>
          <cell r="R25">
            <v>22.335000000000001</v>
          </cell>
          <cell r="S25">
            <v>0.06</v>
          </cell>
        </row>
        <row r="26">
          <cell r="A26">
            <v>25.142857142857142</v>
          </cell>
          <cell r="B26">
            <v>1.496</v>
          </cell>
          <cell r="C26">
            <v>770.15599999999995</v>
          </cell>
          <cell r="D26">
            <v>0.124</v>
          </cell>
          <cell r="E26">
            <v>0.72599999999999998</v>
          </cell>
          <cell r="F26">
            <v>777.81299999999999</v>
          </cell>
          <cell r="G26">
            <v>0.14799999999999999</v>
          </cell>
          <cell r="H26">
            <v>0.64100000000000001</v>
          </cell>
          <cell r="I26">
            <v>725.17600000000004</v>
          </cell>
          <cell r="J26">
            <v>0.14599999999999999</v>
          </cell>
          <cell r="K26">
            <v>1.117</v>
          </cell>
          <cell r="L26">
            <v>719.29899999999998</v>
          </cell>
          <cell r="M26">
            <v>0.14099999999999999</v>
          </cell>
          <cell r="N26">
            <v>2.9580000000000002</v>
          </cell>
          <cell r="O26">
            <v>31.766999999999999</v>
          </cell>
          <cell r="P26">
            <v>5.8999999999999997E-2</v>
          </cell>
          <cell r="Q26">
            <v>2.2229999999999999</v>
          </cell>
          <cell r="R26">
            <v>22.431999999999999</v>
          </cell>
          <cell r="S26">
            <v>0.06</v>
          </cell>
        </row>
        <row r="27">
          <cell r="A27">
            <v>25.285714285714285</v>
          </cell>
          <cell r="B27">
            <v>1.4890000000000001</v>
          </cell>
          <cell r="C27">
            <v>792.40099999999995</v>
          </cell>
          <cell r="D27">
            <v>0.125</v>
          </cell>
          <cell r="E27">
            <v>0.72899999999999998</v>
          </cell>
          <cell r="F27">
            <v>800.66300000000001</v>
          </cell>
          <cell r="G27">
            <v>0.14799999999999999</v>
          </cell>
          <cell r="H27">
            <v>0.64400000000000002</v>
          </cell>
          <cell r="I27">
            <v>747.46600000000001</v>
          </cell>
          <cell r="J27">
            <v>0.14599999999999999</v>
          </cell>
          <cell r="K27">
            <v>1.105</v>
          </cell>
          <cell r="L27">
            <v>740.25900000000001</v>
          </cell>
          <cell r="M27">
            <v>0.14099999999999999</v>
          </cell>
          <cell r="N27">
            <v>2.9940000000000002</v>
          </cell>
          <cell r="O27">
            <v>32.079000000000001</v>
          </cell>
          <cell r="P27">
            <v>5.8000000000000003E-2</v>
          </cell>
          <cell r="Q27">
            <v>2.2309999999999999</v>
          </cell>
          <cell r="R27">
            <v>22.628</v>
          </cell>
          <cell r="S27">
            <v>0.06</v>
          </cell>
        </row>
        <row r="28">
          <cell r="A28">
            <v>25.428571428571427</v>
          </cell>
          <cell r="B28">
            <v>1.486</v>
          </cell>
          <cell r="C28">
            <v>803.63400000000001</v>
          </cell>
          <cell r="D28">
            <v>0.125</v>
          </cell>
          <cell r="E28">
            <v>0.73</v>
          </cell>
          <cell r="F28">
            <v>812.19899999999996</v>
          </cell>
          <cell r="G28">
            <v>0.14799999999999999</v>
          </cell>
          <cell r="H28">
            <v>0.64500000000000002</v>
          </cell>
          <cell r="I28">
            <v>758.71</v>
          </cell>
          <cell r="J28">
            <v>0.14599999999999999</v>
          </cell>
          <cell r="K28">
            <v>1.099</v>
          </cell>
          <cell r="L28">
            <v>750.89599999999996</v>
          </cell>
          <cell r="M28">
            <v>0.14099999999999999</v>
          </cell>
          <cell r="N28">
            <v>3.0089999999999999</v>
          </cell>
          <cell r="O28">
            <v>32.235999999999997</v>
          </cell>
          <cell r="P28">
            <v>5.8000000000000003E-2</v>
          </cell>
          <cell r="Q28">
            <v>2.2349999999999999</v>
          </cell>
          <cell r="R28">
            <v>22.727</v>
          </cell>
          <cell r="S28">
            <v>0.06</v>
          </cell>
        </row>
        <row r="29">
          <cell r="A29">
            <v>25.571428571428573</v>
          </cell>
          <cell r="B29">
            <v>1.4790000000000001</v>
          </cell>
          <cell r="C29">
            <v>826.32799999999997</v>
          </cell>
          <cell r="D29">
            <v>0.125</v>
          </cell>
          <cell r="E29">
            <v>0.73299999999999998</v>
          </cell>
          <cell r="F29">
            <v>835.50400000000002</v>
          </cell>
          <cell r="G29">
            <v>0.14799999999999999</v>
          </cell>
          <cell r="H29">
            <v>0.64800000000000002</v>
          </cell>
          <cell r="I29">
            <v>781.404</v>
          </cell>
          <cell r="J29">
            <v>0.14599999999999999</v>
          </cell>
          <cell r="K29">
            <v>1.087</v>
          </cell>
          <cell r="L29">
            <v>772.49699999999996</v>
          </cell>
          <cell r="M29">
            <v>0.14099999999999999</v>
          </cell>
          <cell r="N29">
            <v>3.0339999999999998</v>
          </cell>
          <cell r="O29">
            <v>32.551000000000002</v>
          </cell>
          <cell r="P29">
            <v>5.8000000000000003E-2</v>
          </cell>
          <cell r="Q29">
            <v>2.2429999999999999</v>
          </cell>
          <cell r="R29">
            <v>22.925000000000001</v>
          </cell>
          <cell r="S29">
            <v>6.0999999999999999E-2</v>
          </cell>
        </row>
        <row r="30">
          <cell r="A30">
            <v>25.714285714285715</v>
          </cell>
          <cell r="B30">
            <v>1.476</v>
          </cell>
          <cell r="C30">
            <v>837.79300000000001</v>
          </cell>
          <cell r="D30">
            <v>0.125</v>
          </cell>
          <cell r="E30">
            <v>0.73499999999999999</v>
          </cell>
          <cell r="F30">
            <v>847.274</v>
          </cell>
          <cell r="G30">
            <v>0.14799999999999999</v>
          </cell>
          <cell r="H30">
            <v>0.64900000000000002</v>
          </cell>
          <cell r="I30">
            <v>792.85900000000004</v>
          </cell>
          <cell r="J30">
            <v>0.14699999999999999</v>
          </cell>
          <cell r="K30">
            <v>1.081</v>
          </cell>
          <cell r="L30">
            <v>783.46500000000003</v>
          </cell>
          <cell r="M30">
            <v>0.14199999999999999</v>
          </cell>
          <cell r="N30">
            <v>3.044</v>
          </cell>
          <cell r="O30">
            <v>32.709000000000003</v>
          </cell>
          <cell r="P30">
            <v>5.8000000000000003E-2</v>
          </cell>
          <cell r="Q30">
            <v>2.2469999999999999</v>
          </cell>
          <cell r="R30">
            <v>23.024999999999999</v>
          </cell>
          <cell r="S30">
            <v>6.0999999999999999E-2</v>
          </cell>
        </row>
        <row r="31">
          <cell r="A31">
            <v>25.857142857142858</v>
          </cell>
          <cell r="B31">
            <v>1.4690000000000001</v>
          </cell>
          <cell r="C31">
            <v>860.96199999999999</v>
          </cell>
          <cell r="D31">
            <v>0.125</v>
          </cell>
          <cell r="E31">
            <v>0.73799999999999999</v>
          </cell>
          <cell r="F31">
            <v>871.053</v>
          </cell>
          <cell r="G31">
            <v>0.14699999999999999</v>
          </cell>
          <cell r="H31">
            <v>0.65200000000000002</v>
          </cell>
          <cell r="I31">
            <v>815.99400000000003</v>
          </cell>
          <cell r="J31">
            <v>0.14699999999999999</v>
          </cell>
          <cell r="K31">
            <v>1.0680000000000001</v>
          </cell>
          <cell r="L31">
            <v>805.74599999999998</v>
          </cell>
          <cell r="M31">
            <v>0.14199999999999999</v>
          </cell>
          <cell r="N31">
            <v>3.06</v>
          </cell>
          <cell r="O31">
            <v>33.026000000000003</v>
          </cell>
          <cell r="P31">
            <v>5.7000000000000002E-2</v>
          </cell>
          <cell r="Q31">
            <v>2.2549999999999999</v>
          </cell>
          <cell r="R31">
            <v>23.225000000000001</v>
          </cell>
          <cell r="S31">
            <v>6.0999999999999999E-2</v>
          </cell>
        </row>
        <row r="32">
          <cell r="A32">
            <v>26</v>
          </cell>
          <cell r="B32">
            <v>1.466</v>
          </cell>
          <cell r="C32">
            <v>872.66899999999998</v>
          </cell>
          <cell r="D32">
            <v>0.125</v>
          </cell>
          <cell r="E32">
            <v>0.73899999999999999</v>
          </cell>
          <cell r="F32">
            <v>883.06100000000004</v>
          </cell>
          <cell r="G32">
            <v>0.14699999999999999</v>
          </cell>
          <cell r="H32">
            <v>0.65400000000000003</v>
          </cell>
          <cell r="I32">
            <v>827.67700000000002</v>
          </cell>
          <cell r="J32">
            <v>0.14699999999999999</v>
          </cell>
          <cell r="K32">
            <v>1.0620000000000001</v>
          </cell>
          <cell r="L32">
            <v>817.06299999999999</v>
          </cell>
          <cell r="M32">
            <v>0.14199999999999999</v>
          </cell>
          <cell r="N32">
            <v>3.0659999999999998</v>
          </cell>
          <cell r="O32">
            <v>33.185000000000002</v>
          </cell>
          <cell r="P32">
            <v>5.7000000000000002E-2</v>
          </cell>
          <cell r="Q32">
            <v>2.2589999999999999</v>
          </cell>
          <cell r="R32">
            <v>23.326000000000001</v>
          </cell>
          <cell r="S32">
            <v>6.0999999999999999E-2</v>
          </cell>
        </row>
        <row r="33">
          <cell r="A33">
            <v>26.142857142857142</v>
          </cell>
          <cell r="B33">
            <v>1.462</v>
          </cell>
          <cell r="C33">
            <v>884.46100000000001</v>
          </cell>
          <cell r="D33">
            <v>0.125</v>
          </cell>
          <cell r="E33">
            <v>0.74099999999999999</v>
          </cell>
          <cell r="F33">
            <v>895.149</v>
          </cell>
          <cell r="G33">
            <v>0.14699999999999999</v>
          </cell>
          <cell r="H33">
            <v>0.65500000000000003</v>
          </cell>
          <cell r="I33">
            <v>839.44</v>
          </cell>
          <cell r="J33">
            <v>0.14699999999999999</v>
          </cell>
          <cell r="K33">
            <v>1.0549999999999999</v>
          </cell>
          <cell r="L33">
            <v>828.49900000000002</v>
          </cell>
          <cell r="M33">
            <v>0.14199999999999999</v>
          </cell>
          <cell r="N33">
            <v>3.07</v>
          </cell>
          <cell r="O33">
            <v>33.343000000000004</v>
          </cell>
          <cell r="P33">
            <v>5.7000000000000002E-2</v>
          </cell>
          <cell r="Q33">
            <v>2.262</v>
          </cell>
          <cell r="R33">
            <v>23.427</v>
          </cell>
          <cell r="S33">
            <v>6.2E-2</v>
          </cell>
        </row>
        <row r="34">
          <cell r="A34">
            <v>26.285714285714285</v>
          </cell>
          <cell r="B34">
            <v>1.456</v>
          </cell>
          <cell r="C34">
            <v>908.303</v>
          </cell>
          <cell r="D34">
            <v>0.125</v>
          </cell>
          <cell r="E34">
            <v>0.74399999999999999</v>
          </cell>
          <cell r="F34">
            <v>919.56899999999996</v>
          </cell>
          <cell r="G34">
            <v>0.14699999999999999</v>
          </cell>
          <cell r="H34">
            <v>0.65800000000000003</v>
          </cell>
          <cell r="I34">
            <v>863.20899999999995</v>
          </cell>
          <cell r="J34">
            <v>0.14699999999999999</v>
          </cell>
          <cell r="K34">
            <v>1.042</v>
          </cell>
          <cell r="L34">
            <v>851.74</v>
          </cell>
          <cell r="M34">
            <v>0.14199999999999999</v>
          </cell>
          <cell r="N34">
            <v>3.0760000000000001</v>
          </cell>
          <cell r="O34">
            <v>33.659999999999997</v>
          </cell>
          <cell r="P34">
            <v>5.7000000000000002E-2</v>
          </cell>
          <cell r="Q34">
            <v>2.2690000000000001</v>
          </cell>
          <cell r="R34">
            <v>23.629000000000001</v>
          </cell>
          <cell r="S34">
            <v>6.2E-2</v>
          </cell>
        </row>
        <row r="35">
          <cell r="A35">
            <v>26.428571428571427</v>
          </cell>
          <cell r="B35">
            <v>1.452</v>
          </cell>
          <cell r="C35">
            <v>920.35400000000004</v>
          </cell>
          <cell r="D35">
            <v>0.125</v>
          </cell>
          <cell r="E35">
            <v>0.746</v>
          </cell>
          <cell r="F35">
            <v>931.90300000000002</v>
          </cell>
          <cell r="G35">
            <v>0.14699999999999999</v>
          </cell>
          <cell r="H35">
            <v>0.66</v>
          </cell>
          <cell r="I35">
            <v>875.21900000000005</v>
          </cell>
          <cell r="J35">
            <v>0.14699999999999999</v>
          </cell>
          <cell r="K35">
            <v>1.0349999999999999</v>
          </cell>
          <cell r="L35">
            <v>863.54600000000005</v>
          </cell>
          <cell r="M35">
            <v>0.14199999999999999</v>
          </cell>
          <cell r="N35">
            <v>3.077</v>
          </cell>
          <cell r="O35">
            <v>33.819000000000003</v>
          </cell>
          <cell r="P35">
            <v>5.6000000000000001E-2</v>
          </cell>
          <cell r="Q35">
            <v>2.2719999999999998</v>
          </cell>
          <cell r="R35">
            <v>23.73</v>
          </cell>
          <cell r="S35">
            <v>6.2E-2</v>
          </cell>
        </row>
        <row r="36">
          <cell r="A36">
            <v>26.571428571428573</v>
          </cell>
          <cell r="B36">
            <v>1.446</v>
          </cell>
          <cell r="C36">
            <v>944.72500000000002</v>
          </cell>
          <cell r="D36">
            <v>0.126</v>
          </cell>
          <cell r="E36">
            <v>0.749</v>
          </cell>
          <cell r="F36">
            <v>956.82799999999997</v>
          </cell>
          <cell r="G36">
            <v>0.14699999999999999</v>
          </cell>
          <cell r="H36">
            <v>0.66300000000000003</v>
          </cell>
          <cell r="I36">
            <v>899.48900000000003</v>
          </cell>
          <cell r="J36">
            <v>0.14699999999999999</v>
          </cell>
          <cell r="K36">
            <v>1.022</v>
          </cell>
          <cell r="L36">
            <v>887.53800000000001</v>
          </cell>
          <cell r="M36">
            <v>0.14199999999999999</v>
          </cell>
          <cell r="N36">
            <v>3.077</v>
          </cell>
          <cell r="O36">
            <v>34.134</v>
          </cell>
          <cell r="P36">
            <v>5.6000000000000001E-2</v>
          </cell>
          <cell r="Q36">
            <v>2.278</v>
          </cell>
          <cell r="R36">
            <v>23.933</v>
          </cell>
          <cell r="S36">
            <v>6.2E-2</v>
          </cell>
        </row>
        <row r="37">
          <cell r="A37">
            <v>26.714285714285715</v>
          </cell>
          <cell r="B37">
            <v>1.4419999999999999</v>
          </cell>
          <cell r="C37">
            <v>957.04700000000003</v>
          </cell>
          <cell r="D37">
            <v>0.126</v>
          </cell>
          <cell r="E37">
            <v>0.751</v>
          </cell>
          <cell r="F37">
            <v>969.42100000000005</v>
          </cell>
          <cell r="G37">
            <v>0.14699999999999999</v>
          </cell>
          <cell r="H37">
            <v>0.66500000000000004</v>
          </cell>
          <cell r="I37">
            <v>911.75199999999995</v>
          </cell>
          <cell r="J37">
            <v>0.14699999999999999</v>
          </cell>
          <cell r="K37">
            <v>1.0149999999999999</v>
          </cell>
          <cell r="L37">
            <v>899.72500000000002</v>
          </cell>
          <cell r="M37">
            <v>0.14199999999999999</v>
          </cell>
          <cell r="N37">
            <v>3.0760000000000001</v>
          </cell>
          <cell r="O37">
            <v>34.290999999999997</v>
          </cell>
          <cell r="P37">
            <v>5.6000000000000001E-2</v>
          </cell>
          <cell r="Q37">
            <v>2.2810000000000001</v>
          </cell>
          <cell r="R37">
            <v>24.035</v>
          </cell>
          <cell r="S37">
            <v>6.2E-2</v>
          </cell>
        </row>
        <row r="38">
          <cell r="A38">
            <v>26.857142857142858</v>
          </cell>
          <cell r="B38">
            <v>1.4359999999999999</v>
          </cell>
          <cell r="C38">
            <v>981.96500000000003</v>
          </cell>
          <cell r="D38">
            <v>0.126</v>
          </cell>
          <cell r="E38">
            <v>0.754</v>
          </cell>
          <cell r="F38">
            <v>994.87300000000005</v>
          </cell>
          <cell r="G38">
            <v>0.14699999999999999</v>
          </cell>
          <cell r="H38">
            <v>0.66800000000000004</v>
          </cell>
          <cell r="I38">
            <v>936.53599999999994</v>
          </cell>
          <cell r="J38">
            <v>0.14699999999999999</v>
          </cell>
          <cell r="K38">
            <v>1.0009999999999999</v>
          </cell>
          <cell r="L38">
            <v>924.48299999999995</v>
          </cell>
          <cell r="M38">
            <v>0.14199999999999999</v>
          </cell>
          <cell r="N38">
            <v>3.069</v>
          </cell>
          <cell r="O38">
            <v>34.604999999999997</v>
          </cell>
          <cell r="P38">
            <v>5.5E-2</v>
          </cell>
          <cell r="Q38">
            <v>2.286</v>
          </cell>
          <cell r="R38">
            <v>24.239000000000001</v>
          </cell>
          <cell r="S38">
            <v>6.3E-2</v>
          </cell>
        </row>
        <row r="39">
          <cell r="A39">
            <v>27</v>
          </cell>
          <cell r="B39">
            <v>1.4319999999999999</v>
          </cell>
          <cell r="C39">
            <v>994.56200000000001</v>
          </cell>
          <cell r="D39">
            <v>0.126</v>
          </cell>
          <cell r="E39">
            <v>0.75600000000000001</v>
          </cell>
          <cell r="F39">
            <v>1007.736</v>
          </cell>
          <cell r="G39">
            <v>0.14699999999999999</v>
          </cell>
          <cell r="H39">
            <v>0.66900000000000004</v>
          </cell>
          <cell r="I39">
            <v>949.05799999999999</v>
          </cell>
          <cell r="J39">
            <v>0.14699999999999999</v>
          </cell>
          <cell r="K39">
            <v>0.99399999999999999</v>
          </cell>
          <cell r="L39">
            <v>937.05600000000004</v>
          </cell>
          <cell r="M39">
            <v>0.14199999999999999</v>
          </cell>
          <cell r="N39">
            <v>3.0630000000000002</v>
          </cell>
          <cell r="O39">
            <v>34.76</v>
          </cell>
          <cell r="P39">
            <v>5.5E-2</v>
          </cell>
          <cell r="Q39">
            <v>2.2890000000000001</v>
          </cell>
          <cell r="R39">
            <v>24.341000000000001</v>
          </cell>
          <cell r="S39">
            <v>6.3E-2</v>
          </cell>
        </row>
        <row r="40">
          <cell r="A40">
            <v>27.142857142857142</v>
          </cell>
          <cell r="B40">
            <v>1.429</v>
          </cell>
          <cell r="C40">
            <v>1007.252</v>
          </cell>
          <cell r="D40">
            <v>0.126</v>
          </cell>
          <cell r="E40">
            <v>0.75700000000000001</v>
          </cell>
          <cell r="F40">
            <v>1020.69</v>
          </cell>
          <cell r="G40">
            <v>0.14699999999999999</v>
          </cell>
          <cell r="H40">
            <v>0.67100000000000004</v>
          </cell>
          <cell r="I40">
            <v>961.66700000000003</v>
          </cell>
          <cell r="J40">
            <v>0.14699999999999999</v>
          </cell>
          <cell r="K40">
            <v>0.98599999999999999</v>
          </cell>
          <cell r="L40">
            <v>949.75699999999995</v>
          </cell>
          <cell r="M40">
            <v>0.14299999999999999</v>
          </cell>
          <cell r="N40">
            <v>3.056</v>
          </cell>
          <cell r="O40">
            <v>34.914999999999999</v>
          </cell>
          <cell r="P40">
            <v>5.5E-2</v>
          </cell>
          <cell r="Q40">
            <v>2.2909999999999999</v>
          </cell>
          <cell r="R40">
            <v>24.443999999999999</v>
          </cell>
          <cell r="S40">
            <v>6.3E-2</v>
          </cell>
        </row>
        <row r="41">
          <cell r="A41">
            <v>27.285714285714285</v>
          </cell>
          <cell r="B41">
            <v>1.4219999999999999</v>
          </cell>
          <cell r="C41">
            <v>1032.9079999999999</v>
          </cell>
          <cell r="D41">
            <v>0.126</v>
          </cell>
          <cell r="E41">
            <v>0.76100000000000001</v>
          </cell>
          <cell r="F41">
            <v>1046.8779999999999</v>
          </cell>
          <cell r="G41">
            <v>0.14599999999999999</v>
          </cell>
          <cell r="H41">
            <v>0.67500000000000004</v>
          </cell>
          <cell r="I41">
            <v>987.14400000000001</v>
          </cell>
          <cell r="J41">
            <v>0.14699999999999999</v>
          </cell>
          <cell r="K41">
            <v>0.97199999999999998</v>
          </cell>
          <cell r="L41">
            <v>975.54600000000005</v>
          </cell>
          <cell r="M41">
            <v>0.14299999999999999</v>
          </cell>
          <cell r="N41">
            <v>3.0379999999999998</v>
          </cell>
          <cell r="O41">
            <v>35.223999999999997</v>
          </cell>
          <cell r="P41">
            <v>5.3999999999999999E-2</v>
          </cell>
          <cell r="Q41">
            <v>2.2959999999999998</v>
          </cell>
          <cell r="R41">
            <v>24.649000000000001</v>
          </cell>
          <cell r="S41">
            <v>6.3E-2</v>
          </cell>
        </row>
        <row r="42">
          <cell r="A42">
            <v>27.428571428571427</v>
          </cell>
          <cell r="B42">
            <v>1.419</v>
          </cell>
          <cell r="C42">
            <v>1045.874</v>
          </cell>
          <cell r="D42">
            <v>0.126</v>
          </cell>
          <cell r="E42">
            <v>0.76200000000000001</v>
          </cell>
          <cell r="F42">
            <v>1060.1120000000001</v>
          </cell>
          <cell r="G42">
            <v>0.14599999999999999</v>
          </cell>
          <cell r="H42">
            <v>0.67700000000000005</v>
          </cell>
          <cell r="I42">
            <v>1000.013</v>
          </cell>
          <cell r="J42">
            <v>0.14699999999999999</v>
          </cell>
          <cell r="K42">
            <v>0.96399999999999997</v>
          </cell>
          <cell r="L42">
            <v>988.63300000000004</v>
          </cell>
          <cell r="M42">
            <v>0.14299999999999999</v>
          </cell>
          <cell r="N42">
            <v>3.0270000000000001</v>
          </cell>
          <cell r="O42">
            <v>35.377000000000002</v>
          </cell>
          <cell r="P42">
            <v>5.3999999999999999E-2</v>
          </cell>
          <cell r="Q42">
            <v>2.298</v>
          </cell>
          <cell r="R42">
            <v>24.751999999999999</v>
          </cell>
          <cell r="S42">
            <v>6.3E-2</v>
          </cell>
        </row>
        <row r="43">
          <cell r="A43">
            <v>27.571428571428573</v>
          </cell>
          <cell r="B43">
            <v>1.413</v>
          </cell>
          <cell r="C43">
            <v>1072.086</v>
          </cell>
          <cell r="D43">
            <v>0.126</v>
          </cell>
          <cell r="E43">
            <v>0.76600000000000001</v>
          </cell>
          <cell r="F43">
            <v>1086.866</v>
          </cell>
          <cell r="G43">
            <v>0.14599999999999999</v>
          </cell>
          <cell r="H43">
            <v>0.68</v>
          </cell>
          <cell r="I43">
            <v>1026.008</v>
          </cell>
          <cell r="J43">
            <v>0.14699999999999999</v>
          </cell>
          <cell r="K43">
            <v>0.95</v>
          </cell>
          <cell r="L43">
            <v>1015.188</v>
          </cell>
          <cell r="M43">
            <v>0.14299999999999999</v>
          </cell>
          <cell r="N43">
            <v>3.0009999999999999</v>
          </cell>
          <cell r="O43">
            <v>35.680999999999997</v>
          </cell>
          <cell r="P43">
            <v>5.2999999999999999E-2</v>
          </cell>
          <cell r="Q43">
            <v>2.302</v>
          </cell>
          <cell r="R43">
            <v>24.959</v>
          </cell>
          <cell r="S43">
            <v>6.3E-2</v>
          </cell>
        </row>
        <row r="44">
          <cell r="A44">
            <v>27.714285714285715</v>
          </cell>
          <cell r="B44">
            <v>1.41</v>
          </cell>
          <cell r="C44">
            <v>1085.33</v>
          </cell>
          <cell r="D44">
            <v>0.126</v>
          </cell>
          <cell r="E44">
            <v>0.76700000000000002</v>
          </cell>
          <cell r="F44">
            <v>1100.3869999999999</v>
          </cell>
          <cell r="G44">
            <v>0.14599999999999999</v>
          </cell>
          <cell r="H44">
            <v>0.68200000000000005</v>
          </cell>
          <cell r="I44">
            <v>1039.1320000000001</v>
          </cell>
          <cell r="J44">
            <v>0.14699999999999999</v>
          </cell>
          <cell r="K44">
            <v>0.94199999999999995</v>
          </cell>
          <cell r="L44">
            <v>1028.654</v>
          </cell>
          <cell r="M44">
            <v>0.14299999999999999</v>
          </cell>
          <cell r="N44">
            <v>2.9870000000000001</v>
          </cell>
          <cell r="O44">
            <v>35.832000000000001</v>
          </cell>
          <cell r="P44">
            <v>5.2999999999999999E-2</v>
          </cell>
          <cell r="Q44">
            <v>2.3039999999999998</v>
          </cell>
          <cell r="R44">
            <v>25.062000000000001</v>
          </cell>
          <cell r="S44">
            <v>6.3E-2</v>
          </cell>
        </row>
        <row r="45">
          <cell r="A45">
            <v>27.857142857142858</v>
          </cell>
          <cell r="B45">
            <v>1.403</v>
          </cell>
          <cell r="C45">
            <v>1112.095</v>
          </cell>
          <cell r="D45">
            <v>0.127</v>
          </cell>
          <cell r="E45">
            <v>0.77100000000000002</v>
          </cell>
          <cell r="F45">
            <v>1127.7139999999999</v>
          </cell>
          <cell r="G45">
            <v>0.14599999999999999</v>
          </cell>
          <cell r="H45">
            <v>0.68600000000000005</v>
          </cell>
          <cell r="I45">
            <v>1065.627</v>
          </cell>
          <cell r="J45">
            <v>0.14699999999999999</v>
          </cell>
          <cell r="K45">
            <v>0.92700000000000005</v>
          </cell>
          <cell r="L45">
            <v>1055.9639999999999</v>
          </cell>
          <cell r="M45">
            <v>0.14299999999999999</v>
          </cell>
          <cell r="N45">
            <v>2.9540000000000002</v>
          </cell>
          <cell r="O45">
            <v>36.133000000000003</v>
          </cell>
          <cell r="P45">
            <v>5.2999999999999999E-2</v>
          </cell>
          <cell r="Q45">
            <v>2.3069999999999999</v>
          </cell>
          <cell r="R45">
            <v>25.268000000000001</v>
          </cell>
          <cell r="S45">
            <v>6.4000000000000001E-2</v>
          </cell>
        </row>
        <row r="46">
          <cell r="A46">
            <v>28</v>
          </cell>
          <cell r="B46">
            <v>1.4</v>
          </cell>
          <cell r="C46">
            <v>1125.617</v>
          </cell>
          <cell r="D46">
            <v>0.127</v>
          </cell>
          <cell r="E46">
            <v>0.77300000000000002</v>
          </cell>
          <cell r="F46">
            <v>1141.52</v>
          </cell>
          <cell r="G46">
            <v>0.14599999999999999</v>
          </cell>
          <cell r="H46">
            <v>0.68799999999999994</v>
          </cell>
          <cell r="I46">
            <v>1078.9939999999999</v>
          </cell>
          <cell r="J46">
            <v>0.14699999999999999</v>
          </cell>
          <cell r="K46">
            <v>0.91900000000000004</v>
          </cell>
          <cell r="L46">
            <v>1069.806</v>
          </cell>
          <cell r="M46">
            <v>0.14299999999999999</v>
          </cell>
          <cell r="N46">
            <v>2.9359999999999999</v>
          </cell>
          <cell r="O46">
            <v>36.283000000000001</v>
          </cell>
          <cell r="P46">
            <v>5.2999999999999999E-2</v>
          </cell>
          <cell r="Q46">
            <v>2.3090000000000002</v>
          </cell>
          <cell r="R46">
            <v>25.372</v>
          </cell>
          <cell r="S46">
            <v>6.4000000000000001E-2</v>
          </cell>
        </row>
        <row r="47">
          <cell r="A47">
            <v>28.142857142857142</v>
          </cell>
          <cell r="B47">
            <v>1.397</v>
          </cell>
          <cell r="C47">
            <v>1139.232</v>
          </cell>
          <cell r="D47">
            <v>0.127</v>
          </cell>
          <cell r="E47">
            <v>0.77500000000000002</v>
          </cell>
          <cell r="F47">
            <v>1155.4190000000001</v>
          </cell>
          <cell r="G47">
            <v>0.14599999999999999</v>
          </cell>
          <cell r="H47">
            <v>0.69</v>
          </cell>
          <cell r="I47">
            <v>1092.4390000000001</v>
          </cell>
          <cell r="J47">
            <v>0.14699999999999999</v>
          </cell>
          <cell r="K47">
            <v>0.91100000000000003</v>
          </cell>
          <cell r="L47">
            <v>1083.7739999999999</v>
          </cell>
          <cell r="M47">
            <v>0.14299999999999999</v>
          </cell>
          <cell r="N47">
            <v>2.9169999999999998</v>
          </cell>
          <cell r="O47">
            <v>36.432000000000002</v>
          </cell>
          <cell r="P47">
            <v>5.1999999999999998E-2</v>
          </cell>
          <cell r="Q47">
            <v>2.31</v>
          </cell>
          <cell r="R47">
            <v>25.475000000000001</v>
          </cell>
          <cell r="S47">
            <v>6.4000000000000001E-2</v>
          </cell>
        </row>
        <row r="48">
          <cell r="A48">
            <v>28.285714285714285</v>
          </cell>
          <cell r="B48">
            <v>1.391</v>
          </cell>
          <cell r="C48">
            <v>1166.7429999999999</v>
          </cell>
          <cell r="D48">
            <v>0.127</v>
          </cell>
          <cell r="E48">
            <v>0.77800000000000002</v>
          </cell>
          <cell r="F48">
            <v>1183.499</v>
          </cell>
          <cell r="G48">
            <v>0.14599999999999999</v>
          </cell>
          <cell r="H48">
            <v>0.69499999999999995</v>
          </cell>
          <cell r="I48">
            <v>1119.5550000000001</v>
          </cell>
          <cell r="J48">
            <v>0.14699999999999999</v>
          </cell>
          <cell r="K48">
            <v>0.89600000000000002</v>
          </cell>
          <cell r="L48">
            <v>1112.0830000000001</v>
          </cell>
          <cell r="M48">
            <v>0.14299999999999999</v>
          </cell>
          <cell r="N48">
            <v>2.875</v>
          </cell>
          <cell r="O48">
            <v>36.729999999999997</v>
          </cell>
          <cell r="P48">
            <v>5.1999999999999998E-2</v>
          </cell>
          <cell r="Q48">
            <v>2.3130000000000002</v>
          </cell>
          <cell r="R48">
            <v>25.68</v>
          </cell>
          <cell r="S48">
            <v>6.4000000000000001E-2</v>
          </cell>
        </row>
        <row r="49">
          <cell r="A49">
            <v>28.428571428571427</v>
          </cell>
          <cell r="B49">
            <v>1.3879999999999999</v>
          </cell>
          <cell r="C49">
            <v>1180.6389999999999</v>
          </cell>
          <cell r="D49">
            <v>0.127</v>
          </cell>
          <cell r="E49">
            <v>0.78</v>
          </cell>
          <cell r="F49">
            <v>1197.681</v>
          </cell>
          <cell r="G49">
            <v>0.14499999999999999</v>
          </cell>
          <cell r="H49">
            <v>0.69699999999999995</v>
          </cell>
          <cell r="I49">
            <v>1133.222</v>
          </cell>
          <cell r="J49">
            <v>0.14699999999999999</v>
          </cell>
          <cell r="K49">
            <v>0.88800000000000001</v>
          </cell>
          <cell r="L49">
            <v>1126.424</v>
          </cell>
          <cell r="M49">
            <v>0.14399999999999999</v>
          </cell>
          <cell r="N49">
            <v>2.8519999999999999</v>
          </cell>
          <cell r="O49">
            <v>36.878</v>
          </cell>
          <cell r="P49">
            <v>5.1999999999999998E-2</v>
          </cell>
          <cell r="Q49">
            <v>2.3140000000000001</v>
          </cell>
          <cell r="R49">
            <v>25.782</v>
          </cell>
          <cell r="S49">
            <v>6.4000000000000001E-2</v>
          </cell>
        </row>
        <row r="50">
          <cell r="A50">
            <v>28.571428571428573</v>
          </cell>
          <cell r="B50">
            <v>1.383</v>
          </cell>
          <cell r="C50">
            <v>1208.7170000000001</v>
          </cell>
          <cell r="D50">
            <v>0.127</v>
          </cell>
          <cell r="E50">
            <v>0.78400000000000003</v>
          </cell>
          <cell r="F50">
            <v>1226.3340000000001</v>
          </cell>
          <cell r="G50">
            <v>0.14499999999999999</v>
          </cell>
          <cell r="H50">
            <v>0.70199999999999996</v>
          </cell>
          <cell r="I50">
            <v>1160.77</v>
          </cell>
          <cell r="J50">
            <v>0.14699999999999999</v>
          </cell>
          <cell r="K50">
            <v>0.873</v>
          </cell>
          <cell r="L50">
            <v>1155.472</v>
          </cell>
          <cell r="M50">
            <v>0.14399999999999999</v>
          </cell>
          <cell r="N50">
            <v>2.802</v>
          </cell>
          <cell r="O50">
            <v>37.173000000000002</v>
          </cell>
          <cell r="P50">
            <v>5.1999999999999998E-2</v>
          </cell>
          <cell r="Q50">
            <v>2.3170000000000002</v>
          </cell>
          <cell r="R50">
            <v>25.984999999999999</v>
          </cell>
          <cell r="S50">
            <v>6.4000000000000001E-2</v>
          </cell>
        </row>
        <row r="51">
          <cell r="A51">
            <v>28.714285714285715</v>
          </cell>
          <cell r="B51">
            <v>1.38</v>
          </cell>
          <cell r="C51">
            <v>1222.8969999999999</v>
          </cell>
          <cell r="D51">
            <v>0.127</v>
          </cell>
          <cell r="E51">
            <v>0.78600000000000003</v>
          </cell>
          <cell r="F51">
            <v>1240.807</v>
          </cell>
          <cell r="G51">
            <v>0.14499999999999999</v>
          </cell>
          <cell r="H51">
            <v>0.70399999999999996</v>
          </cell>
          <cell r="I51">
            <v>1174.6469999999999</v>
          </cell>
          <cell r="J51">
            <v>0.14699999999999999</v>
          </cell>
          <cell r="K51">
            <v>0.86499999999999999</v>
          </cell>
          <cell r="L51">
            <v>1170.1759999999999</v>
          </cell>
          <cell r="M51">
            <v>0.14399999999999999</v>
          </cell>
          <cell r="N51">
            <v>2.774</v>
          </cell>
          <cell r="O51">
            <v>37.320999999999998</v>
          </cell>
          <cell r="P51">
            <v>5.1999999999999998E-2</v>
          </cell>
          <cell r="Q51">
            <v>2.3180000000000001</v>
          </cell>
          <cell r="R51">
            <v>26.085999999999999</v>
          </cell>
          <cell r="S51">
            <v>6.4000000000000001E-2</v>
          </cell>
        </row>
        <row r="52">
          <cell r="A52">
            <v>28.857142857142858</v>
          </cell>
          <cell r="B52">
            <v>1.3740000000000001</v>
          </cell>
          <cell r="C52">
            <v>1251.54</v>
          </cell>
          <cell r="D52">
            <v>0.127</v>
          </cell>
          <cell r="E52">
            <v>0.79</v>
          </cell>
          <cell r="F52">
            <v>1270.0519999999999</v>
          </cell>
          <cell r="G52">
            <v>0.14499999999999999</v>
          </cell>
          <cell r="H52">
            <v>0.70899999999999996</v>
          </cell>
          <cell r="I52">
            <v>1202.605</v>
          </cell>
          <cell r="J52">
            <v>0.14699999999999999</v>
          </cell>
          <cell r="K52">
            <v>0.84899999999999998</v>
          </cell>
          <cell r="L52">
            <v>1199.933</v>
          </cell>
          <cell r="M52">
            <v>0.14399999999999999</v>
          </cell>
          <cell r="N52">
            <v>2.7149999999999999</v>
          </cell>
          <cell r="O52">
            <v>37.615000000000002</v>
          </cell>
          <cell r="P52">
            <v>5.1999999999999998E-2</v>
          </cell>
          <cell r="Q52">
            <v>2.3210000000000002</v>
          </cell>
          <cell r="R52">
            <v>26.286000000000001</v>
          </cell>
          <cell r="S52">
            <v>6.4000000000000001E-2</v>
          </cell>
        </row>
        <row r="53">
          <cell r="A53">
            <v>29</v>
          </cell>
          <cell r="B53">
            <v>1.3720000000000001</v>
          </cell>
          <cell r="C53">
            <v>1266.002</v>
          </cell>
          <cell r="D53">
            <v>0.127</v>
          </cell>
          <cell r="E53">
            <v>0.79300000000000004</v>
          </cell>
          <cell r="F53">
            <v>1284.827</v>
          </cell>
          <cell r="G53">
            <v>0.14499999999999999</v>
          </cell>
          <cell r="H53">
            <v>0.71199999999999997</v>
          </cell>
          <cell r="I53">
            <v>1216.684</v>
          </cell>
          <cell r="J53">
            <v>0.14699999999999999</v>
          </cell>
          <cell r="K53">
            <v>0.84099999999999997</v>
          </cell>
          <cell r="L53">
            <v>1214.982</v>
          </cell>
          <cell r="M53">
            <v>0.14399999999999999</v>
          </cell>
          <cell r="N53">
            <v>2.6829999999999998</v>
          </cell>
          <cell r="O53">
            <v>37.762</v>
          </cell>
          <cell r="P53">
            <v>5.0999999999999997E-2</v>
          </cell>
          <cell r="Q53">
            <v>2.323</v>
          </cell>
          <cell r="R53">
            <v>26.385999999999999</v>
          </cell>
          <cell r="S53">
            <v>6.4000000000000001E-2</v>
          </cell>
        </row>
        <row r="54">
          <cell r="A54">
            <v>29.142857142857142</v>
          </cell>
          <cell r="B54">
            <v>1.369</v>
          </cell>
          <cell r="C54">
            <v>1280.557</v>
          </cell>
          <cell r="D54">
            <v>0.127</v>
          </cell>
          <cell r="E54">
            <v>0.79500000000000004</v>
          </cell>
          <cell r="F54">
            <v>1299.7059999999999</v>
          </cell>
          <cell r="G54">
            <v>0.14499999999999999</v>
          </cell>
          <cell r="H54">
            <v>0.71399999999999997</v>
          </cell>
          <cell r="I54">
            <v>1230.828</v>
          </cell>
          <cell r="J54">
            <v>0.14699999999999999</v>
          </cell>
          <cell r="K54">
            <v>0.83299999999999996</v>
          </cell>
          <cell r="L54">
            <v>1230.1420000000001</v>
          </cell>
          <cell r="M54">
            <v>0.14399999999999999</v>
          </cell>
          <cell r="N54">
            <v>2.649</v>
          </cell>
          <cell r="O54">
            <v>37.908999999999999</v>
          </cell>
          <cell r="P54">
            <v>5.0999999999999997E-2</v>
          </cell>
          <cell r="Q54">
            <v>2.3239999999999998</v>
          </cell>
          <cell r="R54">
            <v>26.484999999999999</v>
          </cell>
          <cell r="S54">
            <v>6.4000000000000001E-2</v>
          </cell>
        </row>
        <row r="55">
          <cell r="A55">
            <v>29.285714285714285</v>
          </cell>
          <cell r="B55">
            <v>1.3640000000000001</v>
          </cell>
          <cell r="C55">
            <v>1309.9459999999999</v>
          </cell>
          <cell r="D55">
            <v>0.128</v>
          </cell>
          <cell r="E55">
            <v>0.79900000000000004</v>
          </cell>
          <cell r="F55">
            <v>1329.779</v>
          </cell>
          <cell r="G55">
            <v>0.14499999999999999</v>
          </cell>
          <cell r="H55">
            <v>0.72</v>
          </cell>
          <cell r="I55">
            <v>1259.306</v>
          </cell>
          <cell r="J55">
            <v>0.14699999999999999</v>
          </cell>
          <cell r="K55">
            <v>0.81799999999999995</v>
          </cell>
          <cell r="L55">
            <v>1260.7850000000001</v>
          </cell>
          <cell r="M55">
            <v>0.14399999999999999</v>
          </cell>
          <cell r="N55">
            <v>2.58</v>
          </cell>
          <cell r="O55">
            <v>38.203000000000003</v>
          </cell>
          <cell r="P55">
            <v>5.0999999999999997E-2</v>
          </cell>
          <cell r="Q55">
            <v>2.327</v>
          </cell>
          <cell r="R55">
            <v>26.68</v>
          </cell>
          <cell r="S55">
            <v>6.4000000000000001E-2</v>
          </cell>
        </row>
        <row r="56">
          <cell r="A56">
            <v>29.428571428571427</v>
          </cell>
          <cell r="B56">
            <v>1.361</v>
          </cell>
          <cell r="C56">
            <v>1324.778</v>
          </cell>
          <cell r="D56">
            <v>0.128</v>
          </cell>
          <cell r="E56">
            <v>0.80200000000000005</v>
          </cell>
          <cell r="F56">
            <v>1344.9749999999999</v>
          </cell>
          <cell r="G56">
            <v>0.14399999999999999</v>
          </cell>
          <cell r="H56">
            <v>0.72299999999999998</v>
          </cell>
          <cell r="I56">
            <v>1273.6410000000001</v>
          </cell>
          <cell r="J56">
            <v>0.14699999999999999</v>
          </cell>
          <cell r="K56">
            <v>0.81</v>
          </cell>
          <cell r="L56">
            <v>1276.2660000000001</v>
          </cell>
          <cell r="M56">
            <v>0.14399999999999999</v>
          </cell>
          <cell r="N56">
            <v>2.544</v>
          </cell>
          <cell r="O56">
            <v>38.348999999999997</v>
          </cell>
          <cell r="P56">
            <v>5.0999999999999997E-2</v>
          </cell>
          <cell r="Q56">
            <v>2.3290000000000002</v>
          </cell>
          <cell r="R56">
            <v>26.777000000000001</v>
          </cell>
          <cell r="S56">
            <v>6.4000000000000001E-2</v>
          </cell>
        </row>
        <row r="57">
          <cell r="A57">
            <v>29.571428571428573</v>
          </cell>
          <cell r="B57">
            <v>1.357</v>
          </cell>
          <cell r="C57">
            <v>1354.7170000000001</v>
          </cell>
          <cell r="D57">
            <v>0.128</v>
          </cell>
          <cell r="E57">
            <v>0.80600000000000005</v>
          </cell>
          <cell r="F57">
            <v>1375.6880000000001</v>
          </cell>
          <cell r="G57">
            <v>0.14399999999999999</v>
          </cell>
          <cell r="H57">
            <v>0.72899999999999998</v>
          </cell>
          <cell r="I57">
            <v>1302.498</v>
          </cell>
          <cell r="J57">
            <v>0.14699999999999999</v>
          </cell>
          <cell r="K57">
            <v>0.79500000000000004</v>
          </cell>
          <cell r="L57">
            <v>1307.5329999999999</v>
          </cell>
          <cell r="M57">
            <v>0.14399999999999999</v>
          </cell>
          <cell r="N57">
            <v>2.472</v>
          </cell>
          <cell r="O57">
            <v>38.640999999999998</v>
          </cell>
          <cell r="P57">
            <v>5.0999999999999997E-2</v>
          </cell>
          <cell r="Q57">
            <v>2.331</v>
          </cell>
          <cell r="R57">
            <v>26.969000000000001</v>
          </cell>
          <cell r="S57">
            <v>6.4000000000000001E-2</v>
          </cell>
        </row>
        <row r="58">
          <cell r="A58">
            <v>29.714285714285715</v>
          </cell>
          <cell r="B58">
            <v>1.3540000000000001</v>
          </cell>
          <cell r="C58">
            <v>1369.8219999999999</v>
          </cell>
          <cell r="D58">
            <v>0.128</v>
          </cell>
          <cell r="E58">
            <v>0.80900000000000005</v>
          </cell>
          <cell r="F58">
            <v>1391.2059999999999</v>
          </cell>
          <cell r="G58">
            <v>0.14399999999999999</v>
          </cell>
          <cell r="H58">
            <v>0.73199999999999998</v>
          </cell>
          <cell r="I58">
            <v>1317.02</v>
          </cell>
          <cell r="J58">
            <v>0.14699999999999999</v>
          </cell>
          <cell r="K58">
            <v>0.78700000000000003</v>
          </cell>
          <cell r="L58">
            <v>1323.319</v>
          </cell>
          <cell r="M58">
            <v>0.14399999999999999</v>
          </cell>
          <cell r="N58">
            <v>2.4359999999999999</v>
          </cell>
          <cell r="O58">
            <v>38.786000000000001</v>
          </cell>
          <cell r="P58">
            <v>5.0999999999999997E-2</v>
          </cell>
          <cell r="Q58">
            <v>2.3330000000000002</v>
          </cell>
          <cell r="R58">
            <v>27.064</v>
          </cell>
          <cell r="S58">
            <v>6.4000000000000001E-2</v>
          </cell>
        </row>
        <row r="59">
          <cell r="A59">
            <v>29.857142857142858</v>
          </cell>
          <cell r="B59">
            <v>1.35</v>
          </cell>
          <cell r="C59">
            <v>1400.3050000000001</v>
          </cell>
          <cell r="D59">
            <v>0.128</v>
          </cell>
          <cell r="E59">
            <v>0.81399999999999995</v>
          </cell>
          <cell r="F59">
            <v>1422.5619999999999</v>
          </cell>
          <cell r="G59">
            <v>0.14399999999999999</v>
          </cell>
          <cell r="H59">
            <v>0.73799999999999999</v>
          </cell>
          <cell r="I59">
            <v>1346.249</v>
          </cell>
          <cell r="J59">
            <v>0.14599999999999999</v>
          </cell>
          <cell r="K59">
            <v>0.77200000000000002</v>
          </cell>
          <cell r="L59">
            <v>1355.183</v>
          </cell>
          <cell r="M59">
            <v>0.14399999999999999</v>
          </cell>
          <cell r="N59">
            <v>2.3660000000000001</v>
          </cell>
          <cell r="O59">
            <v>39.075000000000003</v>
          </cell>
          <cell r="P59">
            <v>5.0999999999999997E-2</v>
          </cell>
          <cell r="Q59">
            <v>2.3340000000000001</v>
          </cell>
          <cell r="R59">
            <v>27.253</v>
          </cell>
          <cell r="S59">
            <v>6.3E-2</v>
          </cell>
        </row>
        <row r="60">
          <cell r="A60">
            <v>30</v>
          </cell>
          <cell r="B60">
            <v>1.3480000000000001</v>
          </cell>
          <cell r="C60">
            <v>1415.682</v>
          </cell>
          <cell r="D60">
            <v>0.128</v>
          </cell>
          <cell r="E60">
            <v>0.81599999999999995</v>
          </cell>
          <cell r="F60">
            <v>1438.4</v>
          </cell>
          <cell r="G60">
            <v>0.14399999999999999</v>
          </cell>
          <cell r="H60">
            <v>0.74199999999999999</v>
          </cell>
          <cell r="I60">
            <v>1360.9559999999999</v>
          </cell>
          <cell r="J60">
            <v>0.14599999999999999</v>
          </cell>
          <cell r="K60">
            <v>0.76500000000000001</v>
          </cell>
          <cell r="L60">
            <v>1371.2550000000001</v>
          </cell>
          <cell r="M60">
            <v>0.14499999999999999</v>
          </cell>
          <cell r="N60">
            <v>2.331</v>
          </cell>
          <cell r="O60">
            <v>39.219000000000001</v>
          </cell>
          <cell r="P60">
            <v>5.0999999999999997E-2</v>
          </cell>
          <cell r="Q60">
            <v>2.335</v>
          </cell>
          <cell r="R60">
            <v>27.347000000000001</v>
          </cell>
          <cell r="S60">
            <v>6.3E-2</v>
          </cell>
        </row>
        <row r="61">
          <cell r="A61">
            <v>30.142857142857142</v>
          </cell>
          <cell r="B61">
            <v>1.3460000000000001</v>
          </cell>
          <cell r="C61">
            <v>1431.1469999999999</v>
          </cell>
          <cell r="D61">
            <v>0.128</v>
          </cell>
          <cell r="E61">
            <v>0.81899999999999995</v>
          </cell>
          <cell r="F61">
            <v>1454.3430000000001</v>
          </cell>
          <cell r="G61">
            <v>0.14399999999999999</v>
          </cell>
          <cell r="H61">
            <v>0.745</v>
          </cell>
          <cell r="I61">
            <v>1375.7239999999999</v>
          </cell>
          <cell r="J61">
            <v>0.14599999999999999</v>
          </cell>
          <cell r="K61">
            <v>0.75700000000000001</v>
          </cell>
          <cell r="L61">
            <v>1387.4179999999999</v>
          </cell>
          <cell r="M61">
            <v>0.14499999999999999</v>
          </cell>
          <cell r="N61">
            <v>2.298</v>
          </cell>
          <cell r="O61">
            <v>39.362000000000002</v>
          </cell>
          <cell r="P61">
            <v>5.0999999999999997E-2</v>
          </cell>
          <cell r="Q61">
            <v>2.3359999999999999</v>
          </cell>
          <cell r="R61">
            <v>27.44</v>
          </cell>
          <cell r="S61">
            <v>6.3E-2</v>
          </cell>
        </row>
        <row r="62">
          <cell r="A62">
            <v>30.285714285714285</v>
          </cell>
          <cell r="B62">
            <v>1.341</v>
          </cell>
          <cell r="C62">
            <v>1462.3440000000001</v>
          </cell>
          <cell r="D62">
            <v>0.128</v>
          </cell>
          <cell r="E62">
            <v>0.82399999999999995</v>
          </cell>
          <cell r="F62">
            <v>1486.537</v>
          </cell>
          <cell r="G62">
            <v>0.14299999999999999</v>
          </cell>
          <cell r="H62">
            <v>0.752</v>
          </cell>
          <cell r="I62">
            <v>1405.443</v>
          </cell>
          <cell r="J62">
            <v>0.14599999999999999</v>
          </cell>
          <cell r="K62">
            <v>0.74299999999999999</v>
          </cell>
          <cell r="L62">
            <v>1420.0060000000001</v>
          </cell>
          <cell r="M62">
            <v>0.14499999999999999</v>
          </cell>
          <cell r="N62">
            <v>2.2360000000000002</v>
          </cell>
          <cell r="O62">
            <v>39.646000000000001</v>
          </cell>
          <cell r="P62">
            <v>5.1999999999999998E-2</v>
          </cell>
          <cell r="Q62">
            <v>2.3359999999999999</v>
          </cell>
          <cell r="R62">
            <v>27.626000000000001</v>
          </cell>
          <cell r="S62">
            <v>6.3E-2</v>
          </cell>
        </row>
        <row r="63">
          <cell r="A63">
            <v>30.428571428571427</v>
          </cell>
          <cell r="B63">
            <v>1.339</v>
          </cell>
          <cell r="C63">
            <v>1478.075</v>
          </cell>
          <cell r="D63">
            <v>0.128</v>
          </cell>
          <cell r="E63">
            <v>0.82699999999999996</v>
          </cell>
          <cell r="F63">
            <v>1502.7829999999999</v>
          </cell>
          <cell r="G63">
            <v>0.14299999999999999</v>
          </cell>
          <cell r="H63">
            <v>0.75600000000000001</v>
          </cell>
          <cell r="I63">
            <v>1420.394</v>
          </cell>
          <cell r="J63">
            <v>0.14599999999999999</v>
          </cell>
          <cell r="K63">
            <v>0.73499999999999999</v>
          </cell>
          <cell r="L63">
            <v>1436.425</v>
          </cell>
          <cell r="M63">
            <v>0.14499999999999999</v>
          </cell>
          <cell r="N63">
            <v>2.2069999999999999</v>
          </cell>
          <cell r="O63">
            <v>39.786000000000001</v>
          </cell>
          <cell r="P63">
            <v>5.1999999999999998E-2</v>
          </cell>
          <cell r="Q63">
            <v>2.3359999999999999</v>
          </cell>
          <cell r="R63">
            <v>27.718</v>
          </cell>
          <cell r="S63">
            <v>6.3E-2</v>
          </cell>
        </row>
        <row r="64">
          <cell r="A64">
            <v>30.571428571428573</v>
          </cell>
          <cell r="B64">
            <v>1.3360000000000001</v>
          </cell>
          <cell r="C64">
            <v>1509.797</v>
          </cell>
          <cell r="D64">
            <v>0.129</v>
          </cell>
          <cell r="E64">
            <v>0.83299999999999996</v>
          </cell>
          <cell r="F64">
            <v>1535.558</v>
          </cell>
          <cell r="G64">
            <v>0.14299999999999999</v>
          </cell>
          <cell r="H64">
            <v>0.76300000000000001</v>
          </cell>
          <cell r="I64">
            <v>1450.481</v>
          </cell>
          <cell r="J64">
            <v>0.14599999999999999</v>
          </cell>
          <cell r="K64">
            <v>0.72099999999999997</v>
          </cell>
          <cell r="L64">
            <v>1469.501</v>
          </cell>
          <cell r="M64">
            <v>0.14499999999999999</v>
          </cell>
          <cell r="N64">
            <v>2.1549999999999998</v>
          </cell>
          <cell r="O64">
            <v>40.064</v>
          </cell>
          <cell r="P64">
            <v>5.1999999999999998E-2</v>
          </cell>
          <cell r="Q64">
            <v>2.335</v>
          </cell>
          <cell r="R64">
            <v>27.901</v>
          </cell>
          <cell r="S64">
            <v>6.3E-2</v>
          </cell>
        </row>
        <row r="65">
          <cell r="A65">
            <v>30.714285714285715</v>
          </cell>
          <cell r="B65">
            <v>1.3340000000000001</v>
          </cell>
          <cell r="C65">
            <v>1525.789</v>
          </cell>
          <cell r="D65">
            <v>0.129</v>
          </cell>
          <cell r="E65">
            <v>0.83599999999999997</v>
          </cell>
          <cell r="F65">
            <v>1552.0809999999999</v>
          </cell>
          <cell r="G65">
            <v>0.14299999999999999</v>
          </cell>
          <cell r="H65">
            <v>0.76700000000000002</v>
          </cell>
          <cell r="I65">
            <v>1465.6189999999999</v>
          </cell>
          <cell r="J65">
            <v>0.14599999999999999</v>
          </cell>
          <cell r="K65">
            <v>0.71499999999999997</v>
          </cell>
          <cell r="L65">
            <v>1486.1510000000001</v>
          </cell>
          <cell r="M65">
            <v>0.14499999999999999</v>
          </cell>
          <cell r="N65">
            <v>2.1320000000000001</v>
          </cell>
          <cell r="O65">
            <v>40.200000000000003</v>
          </cell>
          <cell r="P65">
            <v>5.1999999999999998E-2</v>
          </cell>
          <cell r="Q65">
            <v>2.3340000000000001</v>
          </cell>
          <cell r="R65">
            <v>27.992999999999999</v>
          </cell>
          <cell r="S65">
            <v>6.2E-2</v>
          </cell>
        </row>
        <row r="66">
          <cell r="A66">
            <v>30.857142857142858</v>
          </cell>
          <cell r="B66">
            <v>1.33</v>
          </cell>
          <cell r="C66">
            <v>1558.0350000000001</v>
          </cell>
          <cell r="D66">
            <v>0.129</v>
          </cell>
          <cell r="E66">
            <v>0.84199999999999997</v>
          </cell>
          <cell r="F66">
            <v>1585.385</v>
          </cell>
          <cell r="G66">
            <v>0.14299999999999999</v>
          </cell>
          <cell r="H66">
            <v>0.77500000000000002</v>
          </cell>
          <cell r="I66">
            <v>1496.0840000000001</v>
          </cell>
          <cell r="J66">
            <v>0.14599999999999999</v>
          </cell>
          <cell r="K66">
            <v>0.70099999999999996</v>
          </cell>
          <cell r="L66">
            <v>1519.663</v>
          </cell>
          <cell r="M66">
            <v>0.14499999999999999</v>
          </cell>
          <cell r="N66">
            <v>2.0920000000000001</v>
          </cell>
          <cell r="O66">
            <v>40.47</v>
          </cell>
          <cell r="P66">
            <v>5.1999999999999998E-2</v>
          </cell>
          <cell r="Q66">
            <v>2.3319999999999999</v>
          </cell>
          <cell r="R66">
            <v>28.175000000000001</v>
          </cell>
          <cell r="S66">
            <v>6.2E-2</v>
          </cell>
        </row>
        <row r="67">
          <cell r="A67">
            <v>31</v>
          </cell>
          <cell r="B67">
            <v>1.329</v>
          </cell>
          <cell r="C67">
            <v>1574.289</v>
          </cell>
          <cell r="D67">
            <v>0.129</v>
          </cell>
          <cell r="E67">
            <v>0.84499999999999997</v>
          </cell>
          <cell r="F67">
            <v>1602.1610000000001</v>
          </cell>
          <cell r="G67">
            <v>0.14199999999999999</v>
          </cell>
          <cell r="H67">
            <v>0.77900000000000003</v>
          </cell>
          <cell r="I67">
            <v>1511.412</v>
          </cell>
          <cell r="J67">
            <v>0.14599999999999999</v>
          </cell>
          <cell r="K67">
            <v>0.69499999999999995</v>
          </cell>
          <cell r="L67">
            <v>1536.5170000000001</v>
          </cell>
          <cell r="M67">
            <v>0.14499999999999999</v>
          </cell>
          <cell r="N67">
            <v>2.0760000000000001</v>
          </cell>
          <cell r="O67">
            <v>40.601999999999997</v>
          </cell>
          <cell r="P67">
            <v>5.1999999999999998E-2</v>
          </cell>
          <cell r="Q67">
            <v>2.331</v>
          </cell>
          <cell r="R67">
            <v>28.265000000000001</v>
          </cell>
          <cell r="S67">
            <v>6.2E-2</v>
          </cell>
        </row>
        <row r="68">
          <cell r="A68">
            <v>31.142857142857142</v>
          </cell>
          <cell r="B68">
            <v>1.327</v>
          </cell>
          <cell r="C68">
            <v>1590.6289999999999</v>
          </cell>
          <cell r="D68">
            <v>0.129</v>
          </cell>
          <cell r="E68">
            <v>0.84899999999999998</v>
          </cell>
          <cell r="F68">
            <v>1619.0160000000001</v>
          </cell>
          <cell r="G68">
            <v>0.14199999999999999</v>
          </cell>
          <cell r="H68">
            <v>0.78300000000000003</v>
          </cell>
          <cell r="I68">
            <v>1526.806</v>
          </cell>
          <cell r="J68">
            <v>0.14599999999999999</v>
          </cell>
          <cell r="K68">
            <v>0.68799999999999994</v>
          </cell>
          <cell r="L68">
            <v>1553.431</v>
          </cell>
          <cell r="M68">
            <v>0.14499999999999999</v>
          </cell>
          <cell r="N68">
            <v>2.0630000000000002</v>
          </cell>
          <cell r="O68">
            <v>40.732999999999997</v>
          </cell>
          <cell r="P68">
            <v>5.1999999999999998E-2</v>
          </cell>
          <cell r="Q68">
            <v>2.33</v>
          </cell>
          <cell r="R68">
            <v>28.356000000000002</v>
          </cell>
          <cell r="S68">
            <v>6.2E-2</v>
          </cell>
        </row>
        <row r="69">
          <cell r="A69">
            <v>31.285714285714285</v>
          </cell>
          <cell r="B69">
            <v>1.3240000000000001</v>
          </cell>
          <cell r="C69">
            <v>1623.566</v>
          </cell>
          <cell r="D69">
            <v>0.129</v>
          </cell>
          <cell r="E69">
            <v>0.85499999999999998</v>
          </cell>
          <cell r="F69">
            <v>1652.9570000000001</v>
          </cell>
          <cell r="G69">
            <v>0.14199999999999999</v>
          </cell>
          <cell r="H69">
            <v>0.79200000000000004</v>
          </cell>
          <cell r="I69">
            <v>1557.787</v>
          </cell>
          <cell r="J69">
            <v>0.14599999999999999</v>
          </cell>
          <cell r="K69">
            <v>0.67600000000000005</v>
          </cell>
          <cell r="L69">
            <v>1587.4269999999999</v>
          </cell>
          <cell r="M69">
            <v>0.14499999999999999</v>
          </cell>
          <cell r="N69">
            <v>2.044</v>
          </cell>
          <cell r="O69">
            <v>40.99</v>
          </cell>
          <cell r="P69">
            <v>5.1999999999999998E-2</v>
          </cell>
          <cell r="Q69">
            <v>2.3260000000000001</v>
          </cell>
          <cell r="R69">
            <v>28.536000000000001</v>
          </cell>
          <cell r="S69">
            <v>6.0999999999999999E-2</v>
          </cell>
        </row>
        <row r="70">
          <cell r="A70">
            <v>31.428571428571427</v>
          </cell>
          <cell r="B70">
            <v>1.3220000000000001</v>
          </cell>
          <cell r="C70">
            <v>1640.1590000000001</v>
          </cell>
          <cell r="D70">
            <v>0.129</v>
          </cell>
          <cell r="E70">
            <v>0.85899999999999999</v>
          </cell>
          <cell r="F70">
            <v>1670.039</v>
          </cell>
          <cell r="G70">
            <v>0.14199999999999999</v>
          </cell>
          <cell r="H70">
            <v>0.79600000000000004</v>
          </cell>
          <cell r="I70">
            <v>1573.375</v>
          </cell>
          <cell r="J70">
            <v>0.14499999999999999</v>
          </cell>
          <cell r="K70">
            <v>0.67</v>
          </cell>
          <cell r="L70">
            <v>1604.5029999999999</v>
          </cell>
          <cell r="M70">
            <v>0.14499999999999999</v>
          </cell>
          <cell r="N70">
            <v>2.04</v>
          </cell>
          <cell r="O70">
            <v>41.116999999999997</v>
          </cell>
          <cell r="P70">
            <v>5.1999999999999998E-2</v>
          </cell>
          <cell r="Q70">
            <v>2.3239999999999998</v>
          </cell>
          <cell r="R70">
            <v>28.626000000000001</v>
          </cell>
          <cell r="S70">
            <v>6.0999999999999999E-2</v>
          </cell>
        </row>
        <row r="71">
          <cell r="A71">
            <v>31.571428571428573</v>
          </cell>
          <cell r="B71">
            <v>1.319</v>
          </cell>
          <cell r="C71">
            <v>1673.5889999999999</v>
          </cell>
          <cell r="D71">
            <v>0.129</v>
          </cell>
          <cell r="E71">
            <v>0.86599999999999999</v>
          </cell>
          <cell r="F71">
            <v>1704.4169999999999</v>
          </cell>
          <cell r="G71">
            <v>0.14099999999999999</v>
          </cell>
          <cell r="H71">
            <v>0.80500000000000005</v>
          </cell>
          <cell r="I71">
            <v>1604.7460000000001</v>
          </cell>
          <cell r="J71">
            <v>0.14499999999999999</v>
          </cell>
          <cell r="K71">
            <v>0.65900000000000003</v>
          </cell>
          <cell r="L71">
            <v>1638.796</v>
          </cell>
          <cell r="M71">
            <v>0.14499999999999999</v>
          </cell>
          <cell r="N71">
            <v>2.04</v>
          </cell>
          <cell r="O71">
            <v>41.365000000000002</v>
          </cell>
          <cell r="P71">
            <v>5.2999999999999999E-2</v>
          </cell>
          <cell r="Q71">
            <v>2.319</v>
          </cell>
          <cell r="R71">
            <v>28.803999999999998</v>
          </cell>
          <cell r="S71">
            <v>6.0999999999999999E-2</v>
          </cell>
        </row>
        <row r="72">
          <cell r="A72">
            <v>31.714285714285715</v>
          </cell>
          <cell r="B72">
            <v>1.3180000000000001</v>
          </cell>
          <cell r="C72">
            <v>1690.422</v>
          </cell>
          <cell r="D72">
            <v>0.129</v>
          </cell>
          <cell r="E72">
            <v>0.87</v>
          </cell>
          <cell r="F72">
            <v>1721.712</v>
          </cell>
          <cell r="G72">
            <v>0.14099999999999999</v>
          </cell>
          <cell r="H72">
            <v>0.80900000000000005</v>
          </cell>
          <cell r="I72">
            <v>1620.5329999999999</v>
          </cell>
          <cell r="J72">
            <v>0.14499999999999999</v>
          </cell>
          <cell r="K72">
            <v>0.65400000000000003</v>
          </cell>
          <cell r="L72">
            <v>1656.009</v>
          </cell>
          <cell r="M72">
            <v>0.14499999999999999</v>
          </cell>
          <cell r="N72">
            <v>2.0459999999999998</v>
          </cell>
          <cell r="O72">
            <v>41.485999999999997</v>
          </cell>
          <cell r="P72">
            <v>5.2999999999999999E-2</v>
          </cell>
          <cell r="Q72">
            <v>2.3170000000000002</v>
          </cell>
          <cell r="R72">
            <v>28.891999999999999</v>
          </cell>
          <cell r="S72">
            <v>0.06</v>
          </cell>
        </row>
        <row r="73">
          <cell r="A73">
            <v>31.857142857142858</v>
          </cell>
          <cell r="B73">
            <v>1.3149999999999999</v>
          </cell>
          <cell r="C73">
            <v>1724.316</v>
          </cell>
          <cell r="D73">
            <v>0.129</v>
          </cell>
          <cell r="E73">
            <v>0.877</v>
          </cell>
          <cell r="F73">
            <v>1756.51</v>
          </cell>
          <cell r="G73">
            <v>0.14099999999999999</v>
          </cell>
          <cell r="H73">
            <v>0.81799999999999995</v>
          </cell>
          <cell r="I73">
            <v>1652.3140000000001</v>
          </cell>
          <cell r="J73">
            <v>0.14499999999999999</v>
          </cell>
          <cell r="K73">
            <v>0.64300000000000002</v>
          </cell>
          <cell r="L73">
            <v>1690.5630000000001</v>
          </cell>
          <cell r="M73">
            <v>0.14499999999999999</v>
          </cell>
          <cell r="N73">
            <v>2.0680000000000001</v>
          </cell>
          <cell r="O73">
            <v>41.725000000000001</v>
          </cell>
          <cell r="P73">
            <v>5.2999999999999999E-2</v>
          </cell>
          <cell r="Q73">
            <v>2.3119999999999998</v>
          </cell>
          <cell r="R73">
            <v>29.068000000000001</v>
          </cell>
          <cell r="S73">
            <v>0.06</v>
          </cell>
        </row>
        <row r="74">
          <cell r="A74">
            <v>32</v>
          </cell>
          <cell r="B74">
            <v>1.3140000000000001</v>
          </cell>
          <cell r="C74">
            <v>1741.375</v>
          </cell>
          <cell r="D74">
            <v>0.129</v>
          </cell>
          <cell r="E74">
            <v>0.88100000000000001</v>
          </cell>
          <cell r="F74">
            <v>1774.0119999999999</v>
          </cell>
          <cell r="G74">
            <v>0.14099999999999999</v>
          </cell>
          <cell r="H74">
            <v>0.82199999999999995</v>
          </cell>
          <cell r="I74">
            <v>1668.3109999999999</v>
          </cell>
          <cell r="J74">
            <v>0.14499999999999999</v>
          </cell>
          <cell r="K74">
            <v>0.63900000000000001</v>
          </cell>
          <cell r="L74">
            <v>1707.903</v>
          </cell>
          <cell r="M74">
            <v>0.14499999999999999</v>
          </cell>
          <cell r="N74">
            <v>2.0840000000000001</v>
          </cell>
          <cell r="O74">
            <v>41.843000000000004</v>
          </cell>
          <cell r="P74">
            <v>5.2999999999999999E-2</v>
          </cell>
          <cell r="Q74">
            <v>2.3090000000000002</v>
          </cell>
          <cell r="R74">
            <v>29.155000000000001</v>
          </cell>
          <cell r="S74">
            <v>0.06</v>
          </cell>
        </row>
        <row r="75">
          <cell r="A75">
            <v>32.142857142857146</v>
          </cell>
          <cell r="B75">
            <v>1.3120000000000001</v>
          </cell>
          <cell r="C75">
            <v>1758.5050000000001</v>
          </cell>
          <cell r="D75">
            <v>0.129</v>
          </cell>
          <cell r="E75">
            <v>0.88500000000000001</v>
          </cell>
          <cell r="F75">
            <v>1791.5809999999999</v>
          </cell>
          <cell r="G75">
            <v>0.14099999999999999</v>
          </cell>
          <cell r="H75">
            <v>0.82599999999999996</v>
          </cell>
          <cell r="I75">
            <v>1684.38</v>
          </cell>
          <cell r="J75">
            <v>0.14499999999999999</v>
          </cell>
          <cell r="K75">
            <v>0.63400000000000001</v>
          </cell>
          <cell r="L75">
            <v>1725.2840000000001</v>
          </cell>
          <cell r="M75">
            <v>0.14399999999999999</v>
          </cell>
          <cell r="N75">
            <v>2.1030000000000002</v>
          </cell>
          <cell r="O75">
            <v>41.959000000000003</v>
          </cell>
          <cell r="P75">
            <v>5.2999999999999999E-2</v>
          </cell>
          <cell r="Q75">
            <v>2.306</v>
          </cell>
          <cell r="R75">
            <v>29.242000000000001</v>
          </cell>
          <cell r="S75">
            <v>5.8999999999999997E-2</v>
          </cell>
        </row>
        <row r="76">
          <cell r="A76">
            <v>32.285714285714285</v>
          </cell>
          <cell r="B76">
            <v>1.31</v>
          </cell>
          <cell r="C76">
            <v>1792.972</v>
          </cell>
          <cell r="D76">
            <v>0.129</v>
          </cell>
          <cell r="E76">
            <v>0.89300000000000002</v>
          </cell>
          <cell r="F76">
            <v>1826.9110000000001</v>
          </cell>
          <cell r="G76">
            <v>0.14000000000000001</v>
          </cell>
          <cell r="H76">
            <v>0.83499999999999996</v>
          </cell>
          <cell r="I76">
            <v>1716.7370000000001</v>
          </cell>
          <cell r="J76">
            <v>0.14399999999999999</v>
          </cell>
          <cell r="K76">
            <v>0.626</v>
          </cell>
          <cell r="L76">
            <v>1760.1659999999999</v>
          </cell>
          <cell r="M76">
            <v>0.14399999999999999</v>
          </cell>
          <cell r="N76">
            <v>2.149</v>
          </cell>
          <cell r="O76">
            <v>42.189</v>
          </cell>
          <cell r="P76">
            <v>5.2999999999999999E-2</v>
          </cell>
          <cell r="Q76">
            <v>2.2989999999999999</v>
          </cell>
          <cell r="R76">
            <v>29.414000000000001</v>
          </cell>
          <cell r="S76">
            <v>5.8999999999999997E-2</v>
          </cell>
        </row>
        <row r="77">
          <cell r="A77">
            <v>32.428571428571431</v>
          </cell>
          <cell r="B77">
            <v>1.3080000000000001</v>
          </cell>
          <cell r="C77">
            <v>1810.3040000000001</v>
          </cell>
          <cell r="D77">
            <v>0.129</v>
          </cell>
          <cell r="E77">
            <v>0.89700000000000002</v>
          </cell>
          <cell r="F77">
            <v>1844.6669999999999</v>
          </cell>
          <cell r="G77">
            <v>0.14000000000000001</v>
          </cell>
          <cell r="H77">
            <v>0.83899999999999997</v>
          </cell>
          <cell r="I77">
            <v>1733.027</v>
          </cell>
          <cell r="J77">
            <v>0.14399999999999999</v>
          </cell>
          <cell r="K77">
            <v>0.622</v>
          </cell>
          <cell r="L77">
            <v>1777.664</v>
          </cell>
          <cell r="M77">
            <v>0.14399999999999999</v>
          </cell>
          <cell r="N77">
            <v>2.1760000000000002</v>
          </cell>
          <cell r="O77">
            <v>42.302</v>
          </cell>
          <cell r="P77">
            <v>5.2999999999999999E-2</v>
          </cell>
          <cell r="Q77">
            <v>2.2949999999999999</v>
          </cell>
          <cell r="R77">
            <v>29.5</v>
          </cell>
          <cell r="S77">
            <v>5.8999999999999997E-2</v>
          </cell>
        </row>
        <row r="78">
          <cell r="A78">
            <v>32.571428571428569</v>
          </cell>
          <cell r="B78">
            <v>1.306</v>
          </cell>
          <cell r="C78">
            <v>1845.15</v>
          </cell>
          <cell r="D78">
            <v>0.129</v>
          </cell>
          <cell r="E78">
            <v>0.90500000000000003</v>
          </cell>
          <cell r="F78">
            <v>1880.35</v>
          </cell>
          <cell r="G78">
            <v>0.14000000000000001</v>
          </cell>
          <cell r="H78">
            <v>0.84799999999999998</v>
          </cell>
          <cell r="I78">
            <v>1765.83</v>
          </cell>
          <cell r="J78">
            <v>0.14399999999999999</v>
          </cell>
          <cell r="K78">
            <v>0.61399999999999999</v>
          </cell>
          <cell r="L78">
            <v>1812.7670000000001</v>
          </cell>
          <cell r="M78">
            <v>0.14399999999999999</v>
          </cell>
          <cell r="N78">
            <v>2.234</v>
          </cell>
          <cell r="O78">
            <v>42.527000000000001</v>
          </cell>
          <cell r="P78">
            <v>5.2999999999999999E-2</v>
          </cell>
          <cell r="Q78">
            <v>2.2869999999999999</v>
          </cell>
          <cell r="R78">
            <v>29.669</v>
          </cell>
          <cell r="S78">
            <v>5.8000000000000003E-2</v>
          </cell>
        </row>
        <row r="79">
          <cell r="A79">
            <v>32.714285714285715</v>
          </cell>
          <cell r="B79">
            <v>1.3049999999999999</v>
          </cell>
          <cell r="C79">
            <v>1862.6590000000001</v>
          </cell>
          <cell r="D79">
            <v>0.129</v>
          </cell>
          <cell r="E79">
            <v>0.90900000000000003</v>
          </cell>
          <cell r="F79">
            <v>1898.2739999999999</v>
          </cell>
          <cell r="G79">
            <v>0.13900000000000001</v>
          </cell>
          <cell r="H79">
            <v>0.85199999999999998</v>
          </cell>
          <cell r="I79">
            <v>1782.3440000000001</v>
          </cell>
          <cell r="J79">
            <v>0.14399999999999999</v>
          </cell>
          <cell r="K79">
            <v>0.61099999999999999</v>
          </cell>
          <cell r="L79">
            <v>1830.3710000000001</v>
          </cell>
          <cell r="M79">
            <v>0.14399999999999999</v>
          </cell>
          <cell r="N79">
            <v>2.2650000000000001</v>
          </cell>
          <cell r="O79">
            <v>42.637999999999998</v>
          </cell>
          <cell r="P79">
            <v>5.2999999999999999E-2</v>
          </cell>
          <cell r="Q79">
            <v>2.2829999999999999</v>
          </cell>
          <cell r="R79">
            <v>29.753</v>
          </cell>
          <cell r="S79">
            <v>5.8000000000000003E-2</v>
          </cell>
        </row>
        <row r="80">
          <cell r="A80">
            <v>32.857142857142854</v>
          </cell>
          <cell r="B80">
            <v>1.302</v>
          </cell>
          <cell r="C80">
            <v>1897.8330000000001</v>
          </cell>
          <cell r="D80">
            <v>0.129</v>
          </cell>
          <cell r="E80">
            <v>0.91700000000000004</v>
          </cell>
          <cell r="F80">
            <v>1934.2840000000001</v>
          </cell>
          <cell r="G80">
            <v>0.13900000000000001</v>
          </cell>
          <cell r="H80">
            <v>0.86</v>
          </cell>
          <cell r="I80">
            <v>1815.6020000000001</v>
          </cell>
          <cell r="J80">
            <v>0.14299999999999999</v>
          </cell>
          <cell r="K80">
            <v>0.60499999999999998</v>
          </cell>
          <cell r="L80">
            <v>1865.68</v>
          </cell>
          <cell r="M80">
            <v>0.14399999999999999</v>
          </cell>
          <cell r="N80">
            <v>2.331</v>
          </cell>
          <cell r="O80">
            <v>42.859000000000002</v>
          </cell>
          <cell r="P80">
            <v>5.2999999999999999E-2</v>
          </cell>
          <cell r="Q80">
            <v>2.2730000000000001</v>
          </cell>
          <cell r="R80">
            <v>29.917999999999999</v>
          </cell>
          <cell r="S80">
            <v>5.7000000000000002E-2</v>
          </cell>
        </row>
        <row r="81">
          <cell r="A81">
            <v>33</v>
          </cell>
          <cell r="B81">
            <v>1.3009999999999999</v>
          </cell>
          <cell r="C81">
            <v>1915.489</v>
          </cell>
          <cell r="D81">
            <v>0.129</v>
          </cell>
          <cell r="E81">
            <v>0.92200000000000004</v>
          </cell>
          <cell r="F81">
            <v>1952.3689999999999</v>
          </cell>
          <cell r="G81">
            <v>0.13900000000000001</v>
          </cell>
          <cell r="H81">
            <v>0.86399999999999999</v>
          </cell>
          <cell r="I81">
            <v>1832.346</v>
          </cell>
          <cell r="J81">
            <v>0.14299999999999999</v>
          </cell>
          <cell r="K81">
            <v>0.60199999999999998</v>
          </cell>
          <cell r="L81">
            <v>1883.383</v>
          </cell>
          <cell r="M81">
            <v>0.14399999999999999</v>
          </cell>
          <cell r="N81">
            <v>2.3660000000000001</v>
          </cell>
          <cell r="O81">
            <v>42.969000000000001</v>
          </cell>
          <cell r="P81">
            <v>5.2999999999999999E-2</v>
          </cell>
          <cell r="Q81">
            <v>2.2679999999999998</v>
          </cell>
          <cell r="R81">
            <v>30</v>
          </cell>
          <cell r="S81">
            <v>5.7000000000000002E-2</v>
          </cell>
        </row>
        <row r="82">
          <cell r="A82">
            <v>33.142857142857146</v>
          </cell>
          <cell r="B82">
            <v>1.3</v>
          </cell>
          <cell r="C82">
            <v>1933.1849999999999</v>
          </cell>
          <cell r="D82">
            <v>0.129</v>
          </cell>
          <cell r="E82">
            <v>0.92600000000000005</v>
          </cell>
          <cell r="F82">
            <v>1970.51</v>
          </cell>
          <cell r="G82">
            <v>0.13900000000000001</v>
          </cell>
          <cell r="H82">
            <v>0.86699999999999999</v>
          </cell>
          <cell r="I82">
            <v>1849.165</v>
          </cell>
          <cell r="J82">
            <v>0.14299999999999999</v>
          </cell>
          <cell r="K82">
            <v>0.59899999999999998</v>
          </cell>
          <cell r="L82">
            <v>1901.1179999999999</v>
          </cell>
          <cell r="M82">
            <v>0.14299999999999999</v>
          </cell>
          <cell r="N82">
            <v>2.4020000000000001</v>
          </cell>
          <cell r="O82">
            <v>43.079000000000001</v>
          </cell>
          <cell r="P82">
            <v>5.2999999999999999E-2</v>
          </cell>
          <cell r="Q82">
            <v>2.2629999999999999</v>
          </cell>
          <cell r="R82">
            <v>30.081</v>
          </cell>
          <cell r="S82">
            <v>5.7000000000000002E-2</v>
          </cell>
        </row>
        <row r="83">
          <cell r="A83">
            <v>33.285714285714285</v>
          </cell>
          <cell r="B83">
            <v>1.298</v>
          </cell>
          <cell r="C83">
            <v>1968.684</v>
          </cell>
          <cell r="D83">
            <v>0.129</v>
          </cell>
          <cell r="E83">
            <v>0.93400000000000005</v>
          </cell>
          <cell r="F83">
            <v>2006.9639999999999</v>
          </cell>
          <cell r="G83">
            <v>0.13800000000000001</v>
          </cell>
          <cell r="H83">
            <v>0.874</v>
          </cell>
          <cell r="I83">
            <v>1883.029</v>
          </cell>
          <cell r="J83">
            <v>0.14199999999999999</v>
          </cell>
          <cell r="K83">
            <v>0.59499999999999997</v>
          </cell>
          <cell r="L83">
            <v>1936.6869999999999</v>
          </cell>
          <cell r="M83">
            <v>0.14299999999999999</v>
          </cell>
          <cell r="N83">
            <v>2.4750000000000001</v>
          </cell>
          <cell r="O83">
            <v>43.298000000000002</v>
          </cell>
          <cell r="P83">
            <v>5.1999999999999998E-2</v>
          </cell>
          <cell r="Q83">
            <v>2.2509999999999999</v>
          </cell>
          <cell r="R83">
            <v>30.241</v>
          </cell>
          <cell r="S83">
            <v>5.6000000000000001E-2</v>
          </cell>
        </row>
        <row r="84">
          <cell r="A84">
            <v>33.428571428571431</v>
          </cell>
          <cell r="B84">
            <v>1.296</v>
          </cell>
          <cell r="C84">
            <v>1986.48</v>
          </cell>
          <cell r="D84">
            <v>0.129</v>
          </cell>
          <cell r="E84">
            <v>0.93799999999999994</v>
          </cell>
          <cell r="F84">
            <v>2025.2819999999999</v>
          </cell>
          <cell r="G84">
            <v>0.13800000000000001</v>
          </cell>
          <cell r="H84">
            <v>0.878</v>
          </cell>
          <cell r="I84">
            <v>1900.0719999999999</v>
          </cell>
          <cell r="J84">
            <v>0.14199999999999999</v>
          </cell>
          <cell r="K84">
            <v>0.59299999999999997</v>
          </cell>
          <cell r="L84">
            <v>1954.521</v>
          </cell>
          <cell r="M84">
            <v>0.14299999999999999</v>
          </cell>
          <cell r="N84">
            <v>2.5129999999999999</v>
          </cell>
          <cell r="O84">
            <v>43.406999999999996</v>
          </cell>
          <cell r="P84">
            <v>5.1999999999999998E-2</v>
          </cell>
          <cell r="Q84">
            <v>2.2450000000000001</v>
          </cell>
          <cell r="R84">
            <v>30.318999999999999</v>
          </cell>
          <cell r="S84">
            <v>5.6000000000000001E-2</v>
          </cell>
        </row>
        <row r="85">
          <cell r="A85">
            <v>33.571428571428569</v>
          </cell>
          <cell r="B85">
            <v>1.294</v>
          </cell>
          <cell r="C85">
            <v>2022.1559999999999</v>
          </cell>
          <cell r="D85">
            <v>0.129</v>
          </cell>
          <cell r="E85">
            <v>0.94599999999999995</v>
          </cell>
          <cell r="F85">
            <v>2062.107</v>
          </cell>
          <cell r="G85">
            <v>0.13700000000000001</v>
          </cell>
          <cell r="H85">
            <v>0.88400000000000001</v>
          </cell>
          <cell r="I85">
            <v>1934.376</v>
          </cell>
          <cell r="J85">
            <v>0.14199999999999999</v>
          </cell>
          <cell r="K85">
            <v>0.58899999999999997</v>
          </cell>
          <cell r="L85">
            <v>1990.2950000000001</v>
          </cell>
          <cell r="M85">
            <v>0.14299999999999999</v>
          </cell>
          <cell r="N85">
            <v>2.59</v>
          </cell>
          <cell r="O85">
            <v>43.624000000000002</v>
          </cell>
          <cell r="P85">
            <v>5.1999999999999998E-2</v>
          </cell>
          <cell r="Q85">
            <v>2.2320000000000002</v>
          </cell>
          <cell r="R85">
            <v>30.474</v>
          </cell>
          <cell r="S85">
            <v>5.5E-2</v>
          </cell>
        </row>
        <row r="86">
          <cell r="A86">
            <v>33.714285714285715</v>
          </cell>
          <cell r="B86">
            <v>1.292</v>
          </cell>
          <cell r="C86">
            <v>2040.0309999999999</v>
          </cell>
          <cell r="D86">
            <v>0.129</v>
          </cell>
          <cell r="E86">
            <v>0.95</v>
          </cell>
          <cell r="F86">
            <v>2080.6179999999999</v>
          </cell>
          <cell r="G86">
            <v>0.13700000000000001</v>
          </cell>
          <cell r="H86">
            <v>0.88700000000000001</v>
          </cell>
          <cell r="I86">
            <v>1951.634</v>
          </cell>
          <cell r="J86">
            <v>0.14099999999999999</v>
          </cell>
          <cell r="K86">
            <v>0.58699999999999997</v>
          </cell>
          <cell r="L86">
            <v>2008.239</v>
          </cell>
          <cell r="M86">
            <v>0.14199999999999999</v>
          </cell>
          <cell r="N86">
            <v>2.6280000000000001</v>
          </cell>
          <cell r="O86">
            <v>43.732999999999997</v>
          </cell>
          <cell r="P86">
            <v>5.1999999999999998E-2</v>
          </cell>
          <cell r="Q86">
            <v>2.2240000000000002</v>
          </cell>
          <cell r="R86">
            <v>30.55</v>
          </cell>
          <cell r="S86">
            <v>5.5E-2</v>
          </cell>
        </row>
        <row r="87">
          <cell r="A87">
            <v>33.857142857142854</v>
          </cell>
          <cell r="B87">
            <v>1.2889999999999999</v>
          </cell>
          <cell r="C87">
            <v>2075.8470000000002</v>
          </cell>
          <cell r="D87">
            <v>0.128</v>
          </cell>
          <cell r="E87">
            <v>0.95699999999999996</v>
          </cell>
          <cell r="F87">
            <v>2117.848</v>
          </cell>
          <cell r="G87">
            <v>0.13700000000000001</v>
          </cell>
          <cell r="H87">
            <v>0.89200000000000002</v>
          </cell>
          <cell r="I87">
            <v>1986.354</v>
          </cell>
          <cell r="J87">
            <v>0.14099999999999999</v>
          </cell>
          <cell r="K87">
            <v>0.58399999999999996</v>
          </cell>
          <cell r="L87">
            <v>2044.258</v>
          </cell>
          <cell r="M87">
            <v>0.14199999999999999</v>
          </cell>
          <cell r="N87">
            <v>2.706</v>
          </cell>
          <cell r="O87">
            <v>43.951000000000001</v>
          </cell>
          <cell r="P87">
            <v>5.1999999999999998E-2</v>
          </cell>
          <cell r="Q87">
            <v>2.2090000000000001</v>
          </cell>
          <cell r="R87">
            <v>30.699000000000002</v>
          </cell>
          <cell r="S87">
            <v>5.3999999999999999E-2</v>
          </cell>
        </row>
        <row r="88">
          <cell r="A88">
            <v>34</v>
          </cell>
          <cell r="B88">
            <v>1.288</v>
          </cell>
          <cell r="C88">
            <v>2093.7849999999999</v>
          </cell>
          <cell r="D88">
            <v>0.128</v>
          </cell>
          <cell r="E88">
            <v>0.96</v>
          </cell>
          <cell r="F88">
            <v>2136.5720000000001</v>
          </cell>
          <cell r="G88">
            <v>0.13600000000000001</v>
          </cell>
          <cell r="H88">
            <v>0.89500000000000002</v>
          </cell>
          <cell r="I88">
            <v>2003.8119999999999</v>
          </cell>
          <cell r="J88">
            <v>0.14099999999999999</v>
          </cell>
          <cell r="K88">
            <v>0.58199999999999996</v>
          </cell>
          <cell r="L88">
            <v>2062.3389999999999</v>
          </cell>
          <cell r="M88">
            <v>0.14199999999999999</v>
          </cell>
          <cell r="N88">
            <v>2.7450000000000001</v>
          </cell>
          <cell r="O88">
            <v>44.058999999999997</v>
          </cell>
          <cell r="P88">
            <v>5.1999999999999998E-2</v>
          </cell>
          <cell r="Q88">
            <v>2.2010000000000001</v>
          </cell>
          <cell r="R88">
            <v>30.773</v>
          </cell>
          <cell r="S88">
            <v>5.3999999999999999E-2</v>
          </cell>
        </row>
        <row r="89">
          <cell r="A89">
            <v>34.142857142857146</v>
          </cell>
          <cell r="B89">
            <v>1.286</v>
          </cell>
          <cell r="C89">
            <v>2111.741</v>
          </cell>
          <cell r="D89">
            <v>0.128</v>
          </cell>
          <cell r="E89">
            <v>0.96399999999999997</v>
          </cell>
          <cell r="F89">
            <v>2155.37</v>
          </cell>
          <cell r="G89">
            <v>0.13600000000000001</v>
          </cell>
          <cell r="H89">
            <v>0.89700000000000002</v>
          </cell>
          <cell r="I89">
            <v>2021.33</v>
          </cell>
          <cell r="J89">
            <v>0.14000000000000001</v>
          </cell>
          <cell r="K89">
            <v>0.58099999999999996</v>
          </cell>
          <cell r="L89">
            <v>2080.4720000000002</v>
          </cell>
          <cell r="M89">
            <v>0.14099999999999999</v>
          </cell>
          <cell r="N89">
            <v>2.7839999999999998</v>
          </cell>
          <cell r="O89">
            <v>44.167000000000002</v>
          </cell>
          <cell r="P89">
            <v>5.1999999999999998E-2</v>
          </cell>
          <cell r="Q89">
            <v>2.1920000000000002</v>
          </cell>
          <cell r="R89">
            <v>30.844999999999999</v>
          </cell>
          <cell r="S89">
            <v>5.2999999999999999E-2</v>
          </cell>
        </row>
        <row r="90">
          <cell r="A90">
            <v>34.285714285714285</v>
          </cell>
          <cell r="B90">
            <v>1.282</v>
          </cell>
          <cell r="C90">
            <v>2147.7020000000002</v>
          </cell>
          <cell r="D90">
            <v>0.128</v>
          </cell>
          <cell r="E90">
            <v>0.97</v>
          </cell>
          <cell r="F90">
            <v>2193.2040000000002</v>
          </cell>
          <cell r="G90">
            <v>0.13500000000000001</v>
          </cell>
          <cell r="H90">
            <v>0.90100000000000002</v>
          </cell>
          <cell r="I90">
            <v>2056.5360000000001</v>
          </cell>
          <cell r="J90">
            <v>0.14000000000000001</v>
          </cell>
          <cell r="K90">
            <v>0.57799999999999996</v>
          </cell>
          <cell r="L90">
            <v>2116.9</v>
          </cell>
          <cell r="M90">
            <v>0.14099999999999999</v>
          </cell>
          <cell r="N90">
            <v>2.8650000000000002</v>
          </cell>
          <cell r="O90">
            <v>44.383000000000003</v>
          </cell>
          <cell r="P90">
            <v>5.0999999999999997E-2</v>
          </cell>
          <cell r="Q90">
            <v>2.1739999999999999</v>
          </cell>
          <cell r="R90">
            <v>30.988</v>
          </cell>
          <cell r="S90">
            <v>5.1999999999999998E-2</v>
          </cell>
        </row>
        <row r="91">
          <cell r="A91">
            <v>34.428571428571431</v>
          </cell>
          <cell r="B91">
            <v>1.2809999999999999</v>
          </cell>
          <cell r="C91">
            <v>2165.6999999999998</v>
          </cell>
          <cell r="D91">
            <v>0.128</v>
          </cell>
          <cell r="E91">
            <v>0.97199999999999998</v>
          </cell>
          <cell r="F91">
            <v>2212.2440000000001</v>
          </cell>
          <cell r="G91">
            <v>0.13500000000000001</v>
          </cell>
          <cell r="H91">
            <v>0.90300000000000002</v>
          </cell>
          <cell r="I91">
            <v>2074.2170000000001</v>
          </cell>
          <cell r="J91">
            <v>0.13900000000000001</v>
          </cell>
          <cell r="K91">
            <v>0.57699999999999996</v>
          </cell>
          <cell r="L91">
            <v>2135.1950000000002</v>
          </cell>
          <cell r="M91">
            <v>0.14099999999999999</v>
          </cell>
          <cell r="N91">
            <v>2.9049999999999998</v>
          </cell>
          <cell r="O91">
            <v>44.491</v>
          </cell>
          <cell r="P91">
            <v>5.0999999999999997E-2</v>
          </cell>
          <cell r="Q91">
            <v>2.1640000000000001</v>
          </cell>
          <cell r="R91">
            <v>31.058</v>
          </cell>
          <cell r="S91">
            <v>5.1999999999999998E-2</v>
          </cell>
        </row>
        <row r="92">
          <cell r="A92">
            <v>34.571428571428569</v>
          </cell>
          <cell r="B92">
            <v>1.276</v>
          </cell>
          <cell r="C92">
            <v>2201.723</v>
          </cell>
          <cell r="D92">
            <v>0.128</v>
          </cell>
          <cell r="E92">
            <v>0.97699999999999998</v>
          </cell>
          <cell r="F92">
            <v>2250.5839999999998</v>
          </cell>
          <cell r="G92">
            <v>0.13400000000000001</v>
          </cell>
          <cell r="H92">
            <v>0.90500000000000003</v>
          </cell>
          <cell r="I92">
            <v>2109.7220000000002</v>
          </cell>
          <cell r="J92">
            <v>0.13900000000000001</v>
          </cell>
          <cell r="K92">
            <v>0.57499999999999996</v>
          </cell>
          <cell r="L92">
            <v>2171.9560000000001</v>
          </cell>
          <cell r="M92">
            <v>0.14000000000000001</v>
          </cell>
          <cell r="N92">
            <v>2.9870000000000001</v>
          </cell>
          <cell r="O92">
            <v>44.704999999999998</v>
          </cell>
          <cell r="P92">
            <v>5.0999999999999997E-2</v>
          </cell>
          <cell r="Q92">
            <v>2.1440000000000001</v>
          </cell>
          <cell r="R92">
            <v>31.196000000000002</v>
          </cell>
          <cell r="S92">
            <v>5.0999999999999997E-2</v>
          </cell>
        </row>
        <row r="93">
          <cell r="A93">
            <v>34.714285714285715</v>
          </cell>
          <cell r="B93">
            <v>1.274</v>
          </cell>
          <cell r="C93">
            <v>2219.7420000000002</v>
          </cell>
          <cell r="D93">
            <v>0.127</v>
          </cell>
          <cell r="E93">
            <v>0.97799999999999998</v>
          </cell>
          <cell r="F93">
            <v>2269.8890000000001</v>
          </cell>
          <cell r="G93">
            <v>0.13400000000000001</v>
          </cell>
          <cell r="H93">
            <v>0.90600000000000003</v>
          </cell>
          <cell r="I93">
            <v>2127.5390000000002</v>
          </cell>
          <cell r="J93">
            <v>0.13800000000000001</v>
          </cell>
          <cell r="K93">
            <v>0.57399999999999995</v>
          </cell>
          <cell r="L93">
            <v>2190.4270000000001</v>
          </cell>
          <cell r="M93">
            <v>0.14000000000000001</v>
          </cell>
          <cell r="N93">
            <v>3.028</v>
          </cell>
          <cell r="O93">
            <v>44.813000000000002</v>
          </cell>
          <cell r="P93">
            <v>5.0999999999999997E-2</v>
          </cell>
          <cell r="Q93">
            <v>2.133</v>
          </cell>
          <cell r="R93">
            <v>31.263999999999999</v>
          </cell>
          <cell r="S93">
            <v>5.0999999999999997E-2</v>
          </cell>
        </row>
        <row r="94">
          <cell r="A94">
            <v>34.857142857142854</v>
          </cell>
          <cell r="B94">
            <v>1.268</v>
          </cell>
          <cell r="C94">
            <v>2255.7860000000001</v>
          </cell>
          <cell r="D94">
            <v>0.127</v>
          </cell>
          <cell r="E94">
            <v>0.98099999999999998</v>
          </cell>
          <cell r="F94">
            <v>2308.7730000000001</v>
          </cell>
          <cell r="G94">
            <v>0.13300000000000001</v>
          </cell>
          <cell r="H94">
            <v>0.90800000000000003</v>
          </cell>
          <cell r="I94">
            <v>2163.2820000000002</v>
          </cell>
          <cell r="J94">
            <v>0.13700000000000001</v>
          </cell>
          <cell r="K94">
            <v>0.57199999999999995</v>
          </cell>
          <cell r="L94">
            <v>2227.5529999999999</v>
          </cell>
          <cell r="M94">
            <v>0.13900000000000001</v>
          </cell>
          <cell r="N94">
            <v>3.1080000000000001</v>
          </cell>
          <cell r="O94">
            <v>45.027000000000001</v>
          </cell>
          <cell r="P94">
            <v>5.0999999999999997E-2</v>
          </cell>
          <cell r="Q94">
            <v>2.1110000000000002</v>
          </cell>
          <cell r="R94">
            <v>31.398</v>
          </cell>
          <cell r="S94">
            <v>0.05</v>
          </cell>
        </row>
        <row r="95">
          <cell r="A95">
            <v>35</v>
          </cell>
          <cell r="B95">
            <v>1.266</v>
          </cell>
          <cell r="C95">
            <v>2273.8069999999998</v>
          </cell>
          <cell r="D95">
            <v>0.127</v>
          </cell>
          <cell r="E95">
            <v>0.98199999999999998</v>
          </cell>
          <cell r="F95">
            <v>2328.3510000000001</v>
          </cell>
          <cell r="G95">
            <v>0.13300000000000001</v>
          </cell>
          <cell r="H95">
            <v>0.90800000000000003</v>
          </cell>
          <cell r="I95">
            <v>2181.1950000000002</v>
          </cell>
          <cell r="J95">
            <v>0.13700000000000001</v>
          </cell>
          <cell r="K95">
            <v>0.57099999999999995</v>
          </cell>
          <cell r="L95">
            <v>2246.2089999999998</v>
          </cell>
          <cell r="M95">
            <v>0.13900000000000001</v>
          </cell>
          <cell r="N95">
            <v>3.1469999999999998</v>
          </cell>
          <cell r="O95">
            <v>45.134</v>
          </cell>
          <cell r="P95">
            <v>0.05</v>
          </cell>
          <cell r="Q95">
            <v>2.0990000000000002</v>
          </cell>
          <cell r="R95">
            <v>31.463000000000001</v>
          </cell>
          <cell r="S95">
            <v>0.05</v>
          </cell>
        </row>
        <row r="96">
          <cell r="A96">
            <v>35.142857142857146</v>
          </cell>
          <cell r="B96">
            <v>1.262</v>
          </cell>
          <cell r="C96">
            <v>2291.8270000000002</v>
          </cell>
          <cell r="D96">
            <v>0.127</v>
          </cell>
          <cell r="E96">
            <v>0.98199999999999998</v>
          </cell>
          <cell r="F96">
            <v>2348.0169999999998</v>
          </cell>
          <cell r="G96">
            <v>0.13300000000000001</v>
          </cell>
          <cell r="H96">
            <v>0.90800000000000003</v>
          </cell>
          <cell r="I96">
            <v>2199.1289999999999</v>
          </cell>
          <cell r="J96">
            <v>0.13700000000000001</v>
          </cell>
          <cell r="K96">
            <v>0.56999999999999995</v>
          </cell>
          <cell r="L96">
            <v>2264.9250000000002</v>
          </cell>
          <cell r="M96">
            <v>0.13800000000000001</v>
          </cell>
          <cell r="N96">
            <v>3.1850000000000001</v>
          </cell>
          <cell r="O96">
            <v>45.241</v>
          </cell>
          <cell r="P96">
            <v>0.05</v>
          </cell>
          <cell r="Q96">
            <v>2.0870000000000002</v>
          </cell>
          <cell r="R96">
            <v>31.529</v>
          </cell>
          <cell r="S96">
            <v>0.05</v>
          </cell>
        </row>
        <row r="97">
          <cell r="A97">
            <v>35.285714285714285</v>
          </cell>
          <cell r="B97">
            <v>1.2549999999999999</v>
          </cell>
          <cell r="C97">
            <v>2327.866</v>
          </cell>
          <cell r="D97">
            <v>0.126</v>
          </cell>
          <cell r="E97">
            <v>0.98099999999999998</v>
          </cell>
          <cell r="F97">
            <v>2387.5970000000002</v>
          </cell>
          <cell r="G97">
            <v>0.13200000000000001</v>
          </cell>
          <cell r="H97">
            <v>0.90800000000000003</v>
          </cell>
          <cell r="I97">
            <v>2235.0369999999998</v>
          </cell>
          <cell r="J97">
            <v>0.13600000000000001</v>
          </cell>
          <cell r="K97">
            <v>0.56699999999999995</v>
          </cell>
          <cell r="L97">
            <v>2302.5259999999998</v>
          </cell>
          <cell r="M97">
            <v>0.13700000000000001</v>
          </cell>
          <cell r="N97">
            <v>3.2589999999999999</v>
          </cell>
          <cell r="O97">
            <v>45.456000000000003</v>
          </cell>
          <cell r="P97">
            <v>0.05</v>
          </cell>
          <cell r="Q97">
            <v>2.0609999999999999</v>
          </cell>
          <cell r="R97">
            <v>31.657</v>
          </cell>
          <cell r="S97">
            <v>4.9000000000000002E-2</v>
          </cell>
        </row>
        <row r="98">
          <cell r="A98">
            <v>35.428571428571431</v>
          </cell>
          <cell r="B98">
            <v>1.2509999999999999</v>
          </cell>
          <cell r="C98">
            <v>2345.8879999999999</v>
          </cell>
          <cell r="D98">
            <v>0.126</v>
          </cell>
          <cell r="E98">
            <v>0.98</v>
          </cell>
          <cell r="F98">
            <v>2407.5030000000002</v>
          </cell>
          <cell r="G98">
            <v>0.13200000000000001</v>
          </cell>
          <cell r="H98">
            <v>0.90700000000000003</v>
          </cell>
          <cell r="I98">
            <v>2253.0030000000002</v>
          </cell>
          <cell r="J98">
            <v>0.13500000000000001</v>
          </cell>
          <cell r="K98">
            <v>0.56599999999999995</v>
          </cell>
          <cell r="L98">
            <v>2321.4079999999999</v>
          </cell>
          <cell r="M98">
            <v>0.13700000000000001</v>
          </cell>
          <cell r="N98">
            <v>3.2930000000000001</v>
          </cell>
          <cell r="O98">
            <v>45.563000000000002</v>
          </cell>
          <cell r="P98">
            <v>0.05</v>
          </cell>
          <cell r="Q98">
            <v>2.048</v>
          </cell>
          <cell r="R98">
            <v>31.72</v>
          </cell>
          <cell r="S98">
            <v>4.8000000000000001E-2</v>
          </cell>
        </row>
        <row r="99">
          <cell r="A99">
            <v>35.571428571428569</v>
          </cell>
          <cell r="B99">
            <v>1.2430000000000001</v>
          </cell>
          <cell r="C99">
            <v>2381.9409999999998</v>
          </cell>
          <cell r="D99">
            <v>0.126</v>
          </cell>
          <cell r="E99">
            <v>0.97699999999999998</v>
          </cell>
          <cell r="F99">
            <v>2447.5140000000001</v>
          </cell>
          <cell r="G99">
            <v>0.13100000000000001</v>
          </cell>
          <cell r="H99">
            <v>0.90500000000000003</v>
          </cell>
          <cell r="I99">
            <v>2288.9389999999999</v>
          </cell>
          <cell r="J99">
            <v>0.13400000000000001</v>
          </cell>
          <cell r="K99">
            <v>0.56299999999999994</v>
          </cell>
          <cell r="L99">
            <v>2359.3090000000002</v>
          </cell>
          <cell r="M99">
            <v>0.13600000000000001</v>
          </cell>
          <cell r="N99">
            <v>3.355</v>
          </cell>
          <cell r="O99">
            <v>45.777999999999999</v>
          </cell>
          <cell r="P99">
            <v>4.9000000000000002E-2</v>
          </cell>
          <cell r="Q99">
            <v>2.02</v>
          </cell>
          <cell r="R99">
            <v>31.844999999999999</v>
          </cell>
          <cell r="S99">
            <v>4.8000000000000001E-2</v>
          </cell>
        </row>
        <row r="100">
          <cell r="A100">
            <v>35.714285714285715</v>
          </cell>
          <cell r="B100">
            <v>1.238</v>
          </cell>
          <cell r="C100">
            <v>2399.9720000000002</v>
          </cell>
          <cell r="D100">
            <v>0.125</v>
          </cell>
          <cell r="E100">
            <v>0.97499999999999998</v>
          </cell>
          <cell r="F100">
            <v>2467.607</v>
          </cell>
          <cell r="G100">
            <v>0.13</v>
          </cell>
          <cell r="H100">
            <v>0.90400000000000003</v>
          </cell>
          <cell r="I100">
            <v>2306.904</v>
          </cell>
          <cell r="J100">
            <v>0.13400000000000001</v>
          </cell>
          <cell r="K100">
            <v>0.56200000000000006</v>
          </cell>
          <cell r="L100">
            <v>2378.3159999999998</v>
          </cell>
          <cell r="M100">
            <v>0.13600000000000001</v>
          </cell>
          <cell r="N100">
            <v>3.3820000000000001</v>
          </cell>
          <cell r="O100">
            <v>45.884999999999998</v>
          </cell>
          <cell r="P100">
            <v>4.9000000000000002E-2</v>
          </cell>
          <cell r="Q100">
            <v>2.0049999999999999</v>
          </cell>
          <cell r="R100">
            <v>31.905999999999999</v>
          </cell>
          <cell r="S100">
            <v>4.7E-2</v>
          </cell>
        </row>
        <row r="101">
          <cell r="A101">
            <v>35.857142857142854</v>
          </cell>
          <cell r="B101">
            <v>1.2270000000000001</v>
          </cell>
          <cell r="C101">
            <v>2436.0320000000002</v>
          </cell>
          <cell r="D101">
            <v>0.125</v>
          </cell>
          <cell r="E101">
            <v>0.96799999999999997</v>
          </cell>
          <cell r="F101">
            <v>2507.931</v>
          </cell>
          <cell r="G101">
            <v>0.129</v>
          </cell>
          <cell r="H101">
            <v>0.9</v>
          </cell>
          <cell r="I101">
            <v>2342.8069999999998</v>
          </cell>
          <cell r="J101">
            <v>0.13300000000000001</v>
          </cell>
          <cell r="K101">
            <v>0.55900000000000005</v>
          </cell>
          <cell r="L101">
            <v>2416.4</v>
          </cell>
          <cell r="M101">
            <v>0.13500000000000001</v>
          </cell>
          <cell r="N101">
            <v>3.427</v>
          </cell>
          <cell r="O101">
            <v>46.100999999999999</v>
          </cell>
          <cell r="P101">
            <v>4.8000000000000001E-2</v>
          </cell>
          <cell r="Q101">
            <v>1.9750000000000001</v>
          </cell>
          <cell r="R101">
            <v>32.027000000000001</v>
          </cell>
          <cell r="S101">
            <v>4.7E-2</v>
          </cell>
        </row>
        <row r="102">
          <cell r="A102">
            <v>36</v>
          </cell>
          <cell r="B102">
            <v>1.2210000000000001</v>
          </cell>
          <cell r="C102">
            <v>2454.0569999999998</v>
          </cell>
          <cell r="D102">
            <v>0.124</v>
          </cell>
          <cell r="E102">
            <v>0.96399999999999997</v>
          </cell>
          <cell r="F102">
            <v>2528.145</v>
          </cell>
          <cell r="G102">
            <v>0.129</v>
          </cell>
          <cell r="H102">
            <v>0.89800000000000002</v>
          </cell>
          <cell r="I102">
            <v>2360.7399999999998</v>
          </cell>
          <cell r="J102">
            <v>0.13200000000000001</v>
          </cell>
          <cell r="K102">
            <v>0.55800000000000005</v>
          </cell>
          <cell r="L102">
            <v>2435.4540000000002</v>
          </cell>
          <cell r="M102">
            <v>0.13400000000000001</v>
          </cell>
          <cell r="N102">
            <v>3.444</v>
          </cell>
          <cell r="O102">
            <v>46.209000000000003</v>
          </cell>
          <cell r="P102">
            <v>4.8000000000000001E-2</v>
          </cell>
          <cell r="Q102">
            <v>1.96</v>
          </cell>
          <cell r="R102">
            <v>32.085999999999999</v>
          </cell>
          <cell r="S102">
            <v>4.5999999999999999E-2</v>
          </cell>
        </row>
        <row r="103">
          <cell r="A103">
            <v>36.142857142857146</v>
          </cell>
          <cell r="B103">
            <v>1.214</v>
          </cell>
          <cell r="C103">
            <v>2472.0729999999999</v>
          </cell>
          <cell r="D103">
            <v>0.124</v>
          </cell>
          <cell r="E103">
            <v>0.96</v>
          </cell>
          <cell r="F103">
            <v>2548.3809999999999</v>
          </cell>
          <cell r="G103">
            <v>0.129</v>
          </cell>
          <cell r="H103">
            <v>0.89500000000000002</v>
          </cell>
          <cell r="I103">
            <v>2378.6550000000002</v>
          </cell>
          <cell r="J103">
            <v>0.13200000000000001</v>
          </cell>
          <cell r="K103">
            <v>0.55600000000000005</v>
          </cell>
          <cell r="L103">
            <v>2454.5030000000002</v>
          </cell>
          <cell r="M103">
            <v>0.13400000000000001</v>
          </cell>
          <cell r="N103">
            <v>3.4590000000000001</v>
          </cell>
          <cell r="O103">
            <v>46.317</v>
          </cell>
          <cell r="P103">
            <v>4.8000000000000001E-2</v>
          </cell>
          <cell r="Q103">
            <v>1.944</v>
          </cell>
          <cell r="R103">
            <v>32.145000000000003</v>
          </cell>
          <cell r="S103">
            <v>4.5999999999999999E-2</v>
          </cell>
        </row>
        <row r="104">
          <cell r="A104">
            <v>36.285714285714285</v>
          </cell>
          <cell r="B104">
            <v>1.2</v>
          </cell>
          <cell r="C104">
            <v>2508.0549999999998</v>
          </cell>
          <cell r="D104">
            <v>0.124</v>
          </cell>
          <cell r="E104">
            <v>0.94899999999999995</v>
          </cell>
          <cell r="F104">
            <v>2588.8760000000002</v>
          </cell>
          <cell r="G104">
            <v>0.128</v>
          </cell>
          <cell r="H104">
            <v>0.88900000000000001</v>
          </cell>
          <cell r="I104">
            <v>2414.4160000000002</v>
          </cell>
          <cell r="J104">
            <v>0.13100000000000001</v>
          </cell>
          <cell r="K104">
            <v>0.55300000000000005</v>
          </cell>
          <cell r="L104">
            <v>2492.5479999999998</v>
          </cell>
          <cell r="M104">
            <v>0.13300000000000001</v>
          </cell>
          <cell r="N104">
            <v>3.476</v>
          </cell>
          <cell r="O104">
            <v>46.530999999999999</v>
          </cell>
          <cell r="P104">
            <v>4.7E-2</v>
          </cell>
          <cell r="Q104">
            <v>1.911</v>
          </cell>
          <cell r="R104">
            <v>32.26</v>
          </cell>
          <cell r="S104">
            <v>4.4999999999999998E-2</v>
          </cell>
        </row>
        <row r="105">
          <cell r="A105">
            <v>36.428571428571431</v>
          </cell>
          <cell r="B105">
            <v>1.1919999999999999</v>
          </cell>
          <cell r="C105">
            <v>2526.011</v>
          </cell>
          <cell r="D105">
            <v>0.123</v>
          </cell>
          <cell r="E105">
            <v>0.94299999999999995</v>
          </cell>
          <cell r="F105">
            <v>2609.1149999999998</v>
          </cell>
          <cell r="G105">
            <v>0.127</v>
          </cell>
          <cell r="H105">
            <v>0.88500000000000001</v>
          </cell>
          <cell r="I105">
            <v>2432.2559999999999</v>
          </cell>
          <cell r="J105">
            <v>0.13</v>
          </cell>
          <cell r="K105">
            <v>0.55200000000000005</v>
          </cell>
          <cell r="L105">
            <v>2511.5239999999999</v>
          </cell>
          <cell r="M105">
            <v>0.13200000000000001</v>
          </cell>
          <cell r="N105">
            <v>3.4790000000000001</v>
          </cell>
          <cell r="O105">
            <v>46.637</v>
          </cell>
          <cell r="P105">
            <v>4.7E-2</v>
          </cell>
          <cell r="Q105">
            <v>1.895</v>
          </cell>
          <cell r="R105">
            <v>32.316000000000003</v>
          </cell>
          <cell r="S105">
            <v>4.4999999999999998E-2</v>
          </cell>
        </row>
        <row r="106">
          <cell r="A106">
            <v>36.571428571428569</v>
          </cell>
          <cell r="B106">
            <v>1.175</v>
          </cell>
          <cell r="C106">
            <v>2561.8229999999999</v>
          </cell>
          <cell r="D106">
            <v>0.123</v>
          </cell>
          <cell r="E106">
            <v>0.93</v>
          </cell>
          <cell r="F106">
            <v>2649.52</v>
          </cell>
          <cell r="G106">
            <v>0.126</v>
          </cell>
          <cell r="H106">
            <v>0.877</v>
          </cell>
          <cell r="I106">
            <v>2467.8330000000001</v>
          </cell>
          <cell r="J106">
            <v>0.129</v>
          </cell>
          <cell r="K106">
            <v>0.54900000000000004</v>
          </cell>
          <cell r="L106">
            <v>2549.337</v>
          </cell>
          <cell r="M106">
            <v>0.13100000000000001</v>
          </cell>
          <cell r="N106">
            <v>3.4740000000000002</v>
          </cell>
          <cell r="O106">
            <v>46.845999999999997</v>
          </cell>
          <cell r="P106">
            <v>4.5999999999999999E-2</v>
          </cell>
          <cell r="Q106">
            <v>1.861</v>
          </cell>
          <cell r="R106">
            <v>32.424999999999997</v>
          </cell>
          <cell r="S106">
            <v>4.3999999999999997E-2</v>
          </cell>
        </row>
        <row r="107">
          <cell r="A107">
            <v>36.714285714285715</v>
          </cell>
          <cell r="B107">
            <v>1.1659999999999999</v>
          </cell>
          <cell r="C107">
            <v>2579.6640000000002</v>
          </cell>
          <cell r="D107">
            <v>0.122</v>
          </cell>
          <cell r="E107">
            <v>0.92200000000000004</v>
          </cell>
          <cell r="F107">
            <v>2669.6570000000002</v>
          </cell>
          <cell r="G107">
            <v>0.126</v>
          </cell>
          <cell r="H107">
            <v>0.873</v>
          </cell>
          <cell r="I107">
            <v>2485.56</v>
          </cell>
          <cell r="J107">
            <v>0.129</v>
          </cell>
          <cell r="K107">
            <v>0.54800000000000004</v>
          </cell>
          <cell r="L107">
            <v>2568.154</v>
          </cell>
          <cell r="M107">
            <v>0.13</v>
          </cell>
          <cell r="N107">
            <v>3.4649999999999999</v>
          </cell>
          <cell r="O107">
            <v>46.948999999999998</v>
          </cell>
          <cell r="P107">
            <v>4.4999999999999998E-2</v>
          </cell>
          <cell r="Q107">
            <v>1.8440000000000001</v>
          </cell>
          <cell r="R107">
            <v>32.478000000000002</v>
          </cell>
          <cell r="S107">
            <v>4.3999999999999997E-2</v>
          </cell>
        </row>
        <row r="108">
          <cell r="A108">
            <v>36.857142857142854</v>
          </cell>
          <cell r="B108">
            <v>1.1459999999999999</v>
          </cell>
          <cell r="C108">
            <v>2615.1799999999998</v>
          </cell>
          <cell r="D108">
            <v>0.121</v>
          </cell>
          <cell r="E108">
            <v>0.90600000000000003</v>
          </cell>
          <cell r="F108">
            <v>2709.721</v>
          </cell>
          <cell r="G108">
            <v>0.125</v>
          </cell>
          <cell r="H108">
            <v>0.86299999999999999</v>
          </cell>
          <cell r="I108">
            <v>2520.8620000000001</v>
          </cell>
          <cell r="J108">
            <v>0.127</v>
          </cell>
          <cell r="K108">
            <v>0.54600000000000004</v>
          </cell>
          <cell r="L108">
            <v>2605.5509999999999</v>
          </cell>
          <cell r="M108">
            <v>0.129</v>
          </cell>
          <cell r="N108">
            <v>3.4359999999999999</v>
          </cell>
          <cell r="O108">
            <v>47.151000000000003</v>
          </cell>
          <cell r="P108">
            <v>4.4999999999999998E-2</v>
          </cell>
          <cell r="Q108">
            <v>1.81</v>
          </cell>
          <cell r="R108">
            <v>32.581000000000003</v>
          </cell>
          <cell r="S108">
            <v>4.2999999999999997E-2</v>
          </cell>
        </row>
        <row r="109">
          <cell r="A109">
            <v>37</v>
          </cell>
          <cell r="B109">
            <v>1.135</v>
          </cell>
          <cell r="C109">
            <v>2632.837</v>
          </cell>
          <cell r="D109">
            <v>0.121</v>
          </cell>
          <cell r="E109">
            <v>0.89700000000000002</v>
          </cell>
          <cell r="F109">
            <v>2729.6120000000001</v>
          </cell>
          <cell r="G109">
            <v>0.124</v>
          </cell>
          <cell r="H109">
            <v>0.85699999999999998</v>
          </cell>
          <cell r="I109">
            <v>2538.4189999999999</v>
          </cell>
          <cell r="J109">
            <v>0.127</v>
          </cell>
          <cell r="K109">
            <v>0.54400000000000004</v>
          </cell>
          <cell r="L109">
            <v>2624.1019999999999</v>
          </cell>
          <cell r="M109">
            <v>0.129</v>
          </cell>
          <cell r="N109">
            <v>3.415</v>
          </cell>
          <cell r="O109">
            <v>47.249000000000002</v>
          </cell>
          <cell r="P109">
            <v>4.3999999999999997E-2</v>
          </cell>
          <cell r="Q109">
            <v>1.7929999999999999</v>
          </cell>
          <cell r="R109">
            <v>32.630000000000003</v>
          </cell>
          <cell r="S109">
            <v>4.2999999999999997E-2</v>
          </cell>
        </row>
        <row r="110">
          <cell r="A110">
            <v>37.142857142857146</v>
          </cell>
          <cell r="B110">
            <v>1.125</v>
          </cell>
          <cell r="C110">
            <v>2650.4140000000002</v>
          </cell>
          <cell r="D110">
            <v>0.121</v>
          </cell>
          <cell r="E110">
            <v>0.88700000000000001</v>
          </cell>
          <cell r="F110">
            <v>2749.3829999999998</v>
          </cell>
          <cell r="G110">
            <v>0.123</v>
          </cell>
          <cell r="H110">
            <v>0.85199999999999998</v>
          </cell>
          <cell r="I110">
            <v>2555.9029999999998</v>
          </cell>
          <cell r="J110">
            <v>0.126</v>
          </cell>
          <cell r="K110">
            <v>0.54300000000000004</v>
          </cell>
          <cell r="L110">
            <v>2642.5390000000002</v>
          </cell>
          <cell r="M110">
            <v>0.128</v>
          </cell>
          <cell r="N110">
            <v>3.391</v>
          </cell>
          <cell r="O110">
            <v>47.344999999999999</v>
          </cell>
          <cell r="P110">
            <v>4.3999999999999997E-2</v>
          </cell>
          <cell r="Q110">
            <v>1.7769999999999999</v>
          </cell>
          <cell r="R110">
            <v>32.677</v>
          </cell>
          <cell r="S110">
            <v>4.2999999999999997E-2</v>
          </cell>
        </row>
        <row r="111">
          <cell r="A111">
            <v>37.285714285714285</v>
          </cell>
          <cell r="B111">
            <v>1.101</v>
          </cell>
          <cell r="C111">
            <v>2685.2890000000002</v>
          </cell>
          <cell r="D111">
            <v>0.12</v>
          </cell>
          <cell r="E111">
            <v>0.86699999999999999</v>
          </cell>
          <cell r="F111">
            <v>2788.491</v>
          </cell>
          <cell r="G111">
            <v>0.122</v>
          </cell>
          <cell r="H111">
            <v>0.84</v>
          </cell>
          <cell r="I111">
            <v>2590.6260000000002</v>
          </cell>
          <cell r="J111">
            <v>0.125</v>
          </cell>
          <cell r="K111">
            <v>0.54100000000000004</v>
          </cell>
          <cell r="L111">
            <v>2679.0140000000001</v>
          </cell>
          <cell r="M111">
            <v>0.127</v>
          </cell>
          <cell r="N111">
            <v>3.3330000000000002</v>
          </cell>
          <cell r="O111">
            <v>47.53</v>
          </cell>
          <cell r="P111">
            <v>4.2999999999999997E-2</v>
          </cell>
          <cell r="Q111">
            <v>1.744</v>
          </cell>
          <cell r="R111">
            <v>32.765999999999998</v>
          </cell>
          <cell r="S111">
            <v>4.2000000000000003E-2</v>
          </cell>
        </row>
        <row r="112">
          <cell r="A112">
            <v>37.428571428571431</v>
          </cell>
          <cell r="B112">
            <v>1.089</v>
          </cell>
          <cell r="C112">
            <v>2702.5680000000002</v>
          </cell>
          <cell r="D112">
            <v>0.11899999999999999</v>
          </cell>
          <cell r="E112">
            <v>0.85699999999999998</v>
          </cell>
          <cell r="F112">
            <v>2807.79</v>
          </cell>
          <cell r="G112">
            <v>0.122</v>
          </cell>
          <cell r="H112">
            <v>0.83299999999999996</v>
          </cell>
          <cell r="I112">
            <v>2607.8539999999998</v>
          </cell>
          <cell r="J112">
            <v>0.124</v>
          </cell>
          <cell r="K112">
            <v>0.54</v>
          </cell>
          <cell r="L112">
            <v>2697.0309999999999</v>
          </cell>
          <cell r="M112">
            <v>0.126</v>
          </cell>
          <cell r="N112">
            <v>3.3</v>
          </cell>
          <cell r="O112">
            <v>47.618000000000002</v>
          </cell>
          <cell r="P112">
            <v>4.2999999999999997E-2</v>
          </cell>
          <cell r="Q112">
            <v>1.7290000000000001</v>
          </cell>
          <cell r="R112">
            <v>32.808</v>
          </cell>
          <cell r="S112">
            <v>4.2000000000000003E-2</v>
          </cell>
        </row>
        <row r="113">
          <cell r="A113">
            <v>37.571428571428569</v>
          </cell>
          <cell r="B113">
            <v>1.0640000000000001</v>
          </cell>
          <cell r="C113">
            <v>2736.7750000000001</v>
          </cell>
          <cell r="D113">
            <v>0.11899999999999999</v>
          </cell>
          <cell r="E113">
            <v>0.83599999999999997</v>
          </cell>
          <cell r="F113">
            <v>2845.8090000000002</v>
          </cell>
          <cell r="G113">
            <v>0.121</v>
          </cell>
          <cell r="H113">
            <v>0.82</v>
          </cell>
          <cell r="I113">
            <v>2642.0039999999999</v>
          </cell>
          <cell r="J113">
            <v>0.123</v>
          </cell>
          <cell r="K113">
            <v>0.53900000000000003</v>
          </cell>
          <cell r="L113">
            <v>2732.578</v>
          </cell>
          <cell r="M113">
            <v>0.125</v>
          </cell>
          <cell r="N113">
            <v>3.226</v>
          </cell>
          <cell r="O113">
            <v>47.787999999999997</v>
          </cell>
          <cell r="P113">
            <v>4.2000000000000003E-2</v>
          </cell>
          <cell r="Q113">
            <v>1.7</v>
          </cell>
          <cell r="R113">
            <v>32.884</v>
          </cell>
          <cell r="S113">
            <v>4.2000000000000003E-2</v>
          </cell>
        </row>
        <row r="114">
          <cell r="A114">
            <v>37.714285714285715</v>
          </cell>
          <cell r="B114">
            <v>1.0509999999999999</v>
          </cell>
          <cell r="C114">
            <v>2753.6880000000001</v>
          </cell>
          <cell r="D114">
            <v>0.11799999999999999</v>
          </cell>
          <cell r="E114">
            <v>0.82499999999999996</v>
          </cell>
          <cell r="F114">
            <v>2864.5050000000001</v>
          </cell>
          <cell r="G114">
            <v>0.12</v>
          </cell>
          <cell r="H114">
            <v>0.81299999999999994</v>
          </cell>
          <cell r="I114">
            <v>2658.9079999999999</v>
          </cell>
          <cell r="J114">
            <v>0.122</v>
          </cell>
          <cell r="K114">
            <v>0.53800000000000003</v>
          </cell>
          <cell r="L114">
            <v>2750.09</v>
          </cell>
          <cell r="M114">
            <v>0.124</v>
          </cell>
          <cell r="N114">
            <v>3.1850000000000001</v>
          </cell>
          <cell r="O114">
            <v>47.869</v>
          </cell>
          <cell r="P114">
            <v>4.2000000000000003E-2</v>
          </cell>
          <cell r="Q114">
            <v>1.6859999999999999</v>
          </cell>
          <cell r="R114">
            <v>32.918999999999997</v>
          </cell>
          <cell r="S114">
            <v>4.1000000000000002E-2</v>
          </cell>
        </row>
        <row r="115">
          <cell r="A115">
            <v>37.857142857142854</v>
          </cell>
          <cell r="B115">
            <v>1.024</v>
          </cell>
          <cell r="C115">
            <v>2787.0949999999998</v>
          </cell>
          <cell r="D115">
            <v>0.11700000000000001</v>
          </cell>
          <cell r="E115">
            <v>0.80300000000000005</v>
          </cell>
          <cell r="F115">
            <v>2901.2179999999998</v>
          </cell>
          <cell r="G115">
            <v>0.11899999999999999</v>
          </cell>
          <cell r="H115">
            <v>0.79800000000000004</v>
          </cell>
          <cell r="I115">
            <v>2692.326</v>
          </cell>
          <cell r="J115">
            <v>0.121</v>
          </cell>
          <cell r="K115">
            <v>0.53600000000000003</v>
          </cell>
          <cell r="L115">
            <v>2784.5680000000002</v>
          </cell>
          <cell r="M115">
            <v>0.123</v>
          </cell>
          <cell r="N115">
            <v>3.1</v>
          </cell>
          <cell r="O115">
            <v>48.026000000000003</v>
          </cell>
          <cell r="P115">
            <v>4.1000000000000002E-2</v>
          </cell>
          <cell r="Q115">
            <v>1.661</v>
          </cell>
          <cell r="R115">
            <v>32.981999999999999</v>
          </cell>
          <cell r="S115">
            <v>4.1000000000000002E-2</v>
          </cell>
        </row>
        <row r="116">
          <cell r="A116">
            <v>38</v>
          </cell>
          <cell r="B116">
            <v>1.01</v>
          </cell>
          <cell r="C116">
            <v>2803.5749999999998</v>
          </cell>
          <cell r="D116">
            <v>0.11700000000000001</v>
          </cell>
          <cell r="E116">
            <v>0.79200000000000004</v>
          </cell>
          <cell r="F116">
            <v>2919.2190000000001</v>
          </cell>
          <cell r="G116">
            <v>0.11799999999999999</v>
          </cell>
          <cell r="H116">
            <v>0.79100000000000004</v>
          </cell>
          <cell r="I116">
            <v>2708.82</v>
          </cell>
          <cell r="J116">
            <v>0.12</v>
          </cell>
          <cell r="K116">
            <v>0.53500000000000003</v>
          </cell>
          <cell r="L116">
            <v>2801.5320000000002</v>
          </cell>
          <cell r="M116">
            <v>0.122</v>
          </cell>
          <cell r="N116">
            <v>3.0550000000000002</v>
          </cell>
          <cell r="O116">
            <v>48.100999999999999</v>
          </cell>
          <cell r="P116">
            <v>4.1000000000000002E-2</v>
          </cell>
          <cell r="Q116">
            <v>1.649</v>
          </cell>
          <cell r="R116">
            <v>33.011000000000003</v>
          </cell>
          <cell r="S116">
            <v>4.1000000000000002E-2</v>
          </cell>
        </row>
        <row r="117">
          <cell r="A117">
            <v>38.142857142857146</v>
          </cell>
          <cell r="B117">
            <v>0.996</v>
          </cell>
          <cell r="C117">
            <v>2819.8969999999999</v>
          </cell>
          <cell r="D117">
            <v>0.11600000000000001</v>
          </cell>
          <cell r="E117">
            <v>0.78</v>
          </cell>
          <cell r="F117">
            <v>2936.973</v>
          </cell>
          <cell r="G117">
            <v>0.11799999999999999</v>
          </cell>
          <cell r="H117">
            <v>0.78300000000000003</v>
          </cell>
          <cell r="I117">
            <v>2725.1559999999999</v>
          </cell>
          <cell r="J117">
            <v>0.12</v>
          </cell>
          <cell r="K117">
            <v>0.53400000000000003</v>
          </cell>
          <cell r="L117">
            <v>2818.31</v>
          </cell>
          <cell r="M117">
            <v>0.122</v>
          </cell>
          <cell r="N117">
            <v>3.008</v>
          </cell>
          <cell r="O117">
            <v>48.176000000000002</v>
          </cell>
          <cell r="P117">
            <v>0.04</v>
          </cell>
          <cell r="Q117">
            <v>1.6379999999999999</v>
          </cell>
          <cell r="R117">
            <v>33.036999999999999</v>
          </cell>
          <cell r="S117">
            <v>4.1000000000000002E-2</v>
          </cell>
        </row>
        <row r="118">
          <cell r="A118">
            <v>38.285714285714285</v>
          </cell>
          <cell r="B118">
            <v>0.96799999999999997</v>
          </cell>
          <cell r="C118">
            <v>2852.0360000000001</v>
          </cell>
          <cell r="D118">
            <v>0.115</v>
          </cell>
          <cell r="E118">
            <v>0.75800000000000001</v>
          </cell>
          <cell r="F118">
            <v>2971.7130000000002</v>
          </cell>
          <cell r="G118">
            <v>0.11700000000000001</v>
          </cell>
          <cell r="H118">
            <v>0.76800000000000002</v>
          </cell>
          <cell r="I118">
            <v>2757.3130000000001</v>
          </cell>
          <cell r="J118">
            <v>0.11899999999999999</v>
          </cell>
          <cell r="K118">
            <v>0.53200000000000003</v>
          </cell>
          <cell r="L118">
            <v>2851.3150000000001</v>
          </cell>
          <cell r="M118">
            <v>0.12</v>
          </cell>
          <cell r="N118">
            <v>2.9129999999999998</v>
          </cell>
          <cell r="O118">
            <v>48.322000000000003</v>
          </cell>
          <cell r="P118">
            <v>0.04</v>
          </cell>
          <cell r="Q118">
            <v>1.619</v>
          </cell>
          <cell r="R118">
            <v>33.082000000000001</v>
          </cell>
          <cell r="S118">
            <v>4.1000000000000002E-2</v>
          </cell>
        </row>
        <row r="119">
          <cell r="A119">
            <v>38.428571428571431</v>
          </cell>
          <cell r="B119">
            <v>0.95399999999999996</v>
          </cell>
          <cell r="C119">
            <v>2867.8420000000001</v>
          </cell>
          <cell r="D119">
            <v>0.115</v>
          </cell>
          <cell r="E119">
            <v>0.747</v>
          </cell>
          <cell r="F119">
            <v>2988.69</v>
          </cell>
          <cell r="G119">
            <v>0.11600000000000001</v>
          </cell>
          <cell r="H119">
            <v>0.76</v>
          </cell>
          <cell r="I119">
            <v>2773.1239999999998</v>
          </cell>
          <cell r="J119">
            <v>0.11799999999999999</v>
          </cell>
          <cell r="K119">
            <v>0.53100000000000003</v>
          </cell>
          <cell r="L119">
            <v>2867.5459999999998</v>
          </cell>
          <cell r="M119">
            <v>0.12</v>
          </cell>
          <cell r="N119">
            <v>2.863</v>
          </cell>
          <cell r="O119">
            <v>48.393000000000001</v>
          </cell>
          <cell r="P119">
            <v>3.9E-2</v>
          </cell>
          <cell r="Q119">
            <v>1.61</v>
          </cell>
          <cell r="R119">
            <v>33.103000000000002</v>
          </cell>
          <cell r="S119">
            <v>0.04</v>
          </cell>
        </row>
        <row r="120">
          <cell r="A120">
            <v>38.571428571428569</v>
          </cell>
          <cell r="B120">
            <v>0.92500000000000004</v>
          </cell>
          <cell r="C120">
            <v>2898.8919999999998</v>
          </cell>
          <cell r="D120">
            <v>0.114</v>
          </cell>
          <cell r="E120">
            <v>0.72599999999999998</v>
          </cell>
          <cell r="F120">
            <v>3021.826</v>
          </cell>
          <cell r="G120">
            <v>0.115</v>
          </cell>
          <cell r="H120">
            <v>0.745</v>
          </cell>
          <cell r="I120">
            <v>2804.1909999999998</v>
          </cell>
          <cell r="J120">
            <v>0.11700000000000001</v>
          </cell>
          <cell r="K120">
            <v>0.52900000000000003</v>
          </cell>
          <cell r="L120">
            <v>2899.4810000000002</v>
          </cell>
          <cell r="M120">
            <v>0.11899999999999999</v>
          </cell>
          <cell r="N120">
            <v>2.7610000000000001</v>
          </cell>
          <cell r="O120">
            <v>48.533999999999999</v>
          </cell>
          <cell r="P120">
            <v>3.9E-2</v>
          </cell>
          <cell r="Q120">
            <v>1.595</v>
          </cell>
          <cell r="R120">
            <v>33.14</v>
          </cell>
          <cell r="S120">
            <v>0.04</v>
          </cell>
        </row>
        <row r="121">
          <cell r="A121">
            <v>38.714285714285715</v>
          </cell>
          <cell r="B121">
            <v>0.91</v>
          </cell>
          <cell r="C121">
            <v>2914.1289999999999</v>
          </cell>
          <cell r="D121">
            <v>0.114</v>
          </cell>
          <cell r="E121">
            <v>0.71599999999999997</v>
          </cell>
          <cell r="F121">
            <v>3037.982</v>
          </cell>
          <cell r="G121">
            <v>0.115</v>
          </cell>
          <cell r="H121">
            <v>0.73699999999999999</v>
          </cell>
          <cell r="I121">
            <v>2819.4380000000001</v>
          </cell>
          <cell r="J121">
            <v>0.11600000000000001</v>
          </cell>
          <cell r="K121">
            <v>0.52800000000000002</v>
          </cell>
          <cell r="L121">
            <v>2915.1959999999999</v>
          </cell>
          <cell r="M121">
            <v>0.11799999999999999</v>
          </cell>
          <cell r="N121">
            <v>2.7090000000000001</v>
          </cell>
          <cell r="O121">
            <v>48.603000000000002</v>
          </cell>
          <cell r="P121">
            <v>3.9E-2</v>
          </cell>
          <cell r="Q121">
            <v>1.587</v>
          </cell>
          <cell r="R121">
            <v>33.156999999999996</v>
          </cell>
          <cell r="S121">
            <v>0.04</v>
          </cell>
        </row>
        <row r="122">
          <cell r="A122">
            <v>38.857142857142854</v>
          </cell>
          <cell r="B122">
            <v>0.88100000000000001</v>
          </cell>
          <cell r="C122">
            <v>2944.0120000000002</v>
          </cell>
          <cell r="D122">
            <v>0.113</v>
          </cell>
          <cell r="E122">
            <v>0.69499999999999995</v>
          </cell>
          <cell r="F122">
            <v>3069.47</v>
          </cell>
          <cell r="G122">
            <v>0.114</v>
          </cell>
          <cell r="H122">
            <v>0.72199999999999998</v>
          </cell>
          <cell r="I122">
            <v>2849.3310000000001</v>
          </cell>
          <cell r="J122">
            <v>0.115</v>
          </cell>
          <cell r="K122">
            <v>0.52500000000000002</v>
          </cell>
          <cell r="L122">
            <v>2946.1550000000002</v>
          </cell>
          <cell r="M122">
            <v>0.11700000000000001</v>
          </cell>
          <cell r="N122">
            <v>2.6040000000000001</v>
          </cell>
          <cell r="O122">
            <v>48.738999999999997</v>
          </cell>
          <cell r="P122">
            <v>3.7999999999999999E-2</v>
          </cell>
          <cell r="Q122">
            <v>1.573</v>
          </cell>
          <cell r="R122">
            <v>33.19</v>
          </cell>
          <cell r="S122">
            <v>0.04</v>
          </cell>
        </row>
        <row r="123">
          <cell r="A123">
            <v>39</v>
          </cell>
          <cell r="B123">
            <v>0.86599999999999999</v>
          </cell>
          <cell r="C123">
            <v>2958.6550000000002</v>
          </cell>
          <cell r="D123">
            <v>0.112</v>
          </cell>
          <cell r="E123">
            <v>0.68600000000000005</v>
          </cell>
          <cell r="F123">
            <v>3084.8090000000002</v>
          </cell>
          <cell r="G123">
            <v>0.113</v>
          </cell>
          <cell r="H123">
            <v>0.71399999999999997</v>
          </cell>
          <cell r="I123">
            <v>2863.9609999999998</v>
          </cell>
          <cell r="J123">
            <v>0.114</v>
          </cell>
          <cell r="K123">
            <v>0.52400000000000002</v>
          </cell>
          <cell r="L123">
            <v>2961.415</v>
          </cell>
          <cell r="M123">
            <v>0.11600000000000001</v>
          </cell>
          <cell r="N123">
            <v>2.5510000000000002</v>
          </cell>
          <cell r="O123">
            <v>48.805</v>
          </cell>
          <cell r="P123">
            <v>3.7999999999999999E-2</v>
          </cell>
          <cell r="Q123">
            <v>1.5660000000000001</v>
          </cell>
          <cell r="R123">
            <v>33.206000000000003</v>
          </cell>
          <cell r="S123">
            <v>0.04</v>
          </cell>
        </row>
        <row r="124">
          <cell r="A124">
            <v>39.142857142857146</v>
          </cell>
          <cell r="B124">
            <v>0.85099999999999998</v>
          </cell>
          <cell r="C124">
            <v>2973.096</v>
          </cell>
          <cell r="D124">
            <v>0.112</v>
          </cell>
          <cell r="E124">
            <v>0.67600000000000005</v>
          </cell>
          <cell r="F124">
            <v>3099.8850000000002</v>
          </cell>
          <cell r="G124">
            <v>0.113</v>
          </cell>
          <cell r="H124">
            <v>0.70699999999999996</v>
          </cell>
          <cell r="I124">
            <v>2878.3739999999998</v>
          </cell>
          <cell r="J124">
            <v>0.114</v>
          </cell>
          <cell r="K124">
            <v>0.52300000000000002</v>
          </cell>
          <cell r="L124">
            <v>2976.5349999999999</v>
          </cell>
          <cell r="M124">
            <v>0.11600000000000001</v>
          </cell>
          <cell r="N124">
            <v>2.4969999999999999</v>
          </cell>
          <cell r="O124">
            <v>48.871000000000002</v>
          </cell>
          <cell r="P124">
            <v>3.7999999999999999E-2</v>
          </cell>
          <cell r="Q124">
            <v>1.5589999999999999</v>
          </cell>
          <cell r="R124">
            <v>33.222000000000001</v>
          </cell>
          <cell r="S124">
            <v>0.04</v>
          </cell>
        </row>
        <row r="125">
          <cell r="A125">
            <v>39.285714285714285</v>
          </cell>
          <cell r="B125">
            <v>0.82299999999999995</v>
          </cell>
          <cell r="C125">
            <v>3001.3690000000001</v>
          </cell>
          <cell r="D125">
            <v>0.111</v>
          </cell>
          <cell r="E125">
            <v>0.65800000000000003</v>
          </cell>
          <cell r="F125">
            <v>3129.2829999999999</v>
          </cell>
          <cell r="G125">
            <v>0.112</v>
          </cell>
          <cell r="H125">
            <v>0.69199999999999995</v>
          </cell>
          <cell r="I125">
            <v>2906.5360000000001</v>
          </cell>
          <cell r="J125">
            <v>0.113</v>
          </cell>
          <cell r="K125">
            <v>0.52</v>
          </cell>
          <cell r="L125">
            <v>3006.373</v>
          </cell>
          <cell r="M125">
            <v>0.115</v>
          </cell>
          <cell r="N125">
            <v>2.39</v>
          </cell>
          <cell r="O125">
            <v>48.999000000000002</v>
          </cell>
          <cell r="P125">
            <v>3.6999999999999998E-2</v>
          </cell>
          <cell r="Q125">
            <v>1.544</v>
          </cell>
          <cell r="R125">
            <v>33.256</v>
          </cell>
          <cell r="S125">
            <v>0.04</v>
          </cell>
        </row>
        <row r="126">
          <cell r="A126">
            <v>39.428571428571431</v>
          </cell>
          <cell r="B126">
            <v>0.80800000000000005</v>
          </cell>
          <cell r="C126">
            <v>3015.2040000000002</v>
          </cell>
          <cell r="D126">
            <v>0.111</v>
          </cell>
          <cell r="E126">
            <v>0.64900000000000002</v>
          </cell>
          <cell r="F126">
            <v>3143.6309999999999</v>
          </cell>
          <cell r="G126">
            <v>0.111</v>
          </cell>
          <cell r="H126">
            <v>0.68500000000000005</v>
          </cell>
          <cell r="I126">
            <v>2920.2860000000001</v>
          </cell>
          <cell r="J126">
            <v>0.112</v>
          </cell>
          <cell r="K126">
            <v>0.51900000000000002</v>
          </cell>
          <cell r="L126">
            <v>3021.1039999999998</v>
          </cell>
          <cell r="M126">
            <v>0.114</v>
          </cell>
          <cell r="N126">
            <v>2.3370000000000002</v>
          </cell>
          <cell r="O126">
            <v>49.061999999999998</v>
          </cell>
          <cell r="P126">
            <v>3.6999999999999998E-2</v>
          </cell>
          <cell r="Q126">
            <v>1.536</v>
          </cell>
          <cell r="R126">
            <v>33.273000000000003</v>
          </cell>
          <cell r="S126">
            <v>3.9E-2</v>
          </cell>
        </row>
        <row r="127">
          <cell r="A127">
            <v>39.571428571428569</v>
          </cell>
          <cell r="B127">
            <v>0.78</v>
          </cell>
          <cell r="C127">
            <v>3042.2849999999999</v>
          </cell>
          <cell r="D127">
            <v>0.11</v>
          </cell>
          <cell r="E127">
            <v>0.63300000000000001</v>
          </cell>
          <cell r="F127">
            <v>3171.69</v>
          </cell>
          <cell r="G127">
            <v>0.11</v>
          </cell>
          <cell r="H127">
            <v>0.67100000000000004</v>
          </cell>
          <cell r="I127">
            <v>2947.1320000000001</v>
          </cell>
          <cell r="J127">
            <v>0.111</v>
          </cell>
          <cell r="K127">
            <v>0.51700000000000002</v>
          </cell>
          <cell r="L127">
            <v>3050.2109999999998</v>
          </cell>
          <cell r="M127">
            <v>0.113</v>
          </cell>
          <cell r="N127">
            <v>2.2290000000000001</v>
          </cell>
          <cell r="O127">
            <v>49.185000000000002</v>
          </cell>
          <cell r="P127">
            <v>3.6999999999999998E-2</v>
          </cell>
          <cell r="Q127">
            <v>1.52</v>
          </cell>
          <cell r="R127">
            <v>33.311</v>
          </cell>
          <cell r="S127">
            <v>3.9E-2</v>
          </cell>
        </row>
        <row r="128">
          <cell r="A128">
            <v>39.714285714285715</v>
          </cell>
          <cell r="B128">
            <v>0.76600000000000001</v>
          </cell>
          <cell r="C128">
            <v>3055.5360000000001</v>
          </cell>
          <cell r="D128">
            <v>0.11</v>
          </cell>
          <cell r="E128">
            <v>0.625</v>
          </cell>
          <cell r="F128">
            <v>3185.4270000000001</v>
          </cell>
          <cell r="G128">
            <v>0.11</v>
          </cell>
          <cell r="H128">
            <v>0.66400000000000003</v>
          </cell>
          <cell r="I128">
            <v>2960.2420000000002</v>
          </cell>
          <cell r="J128">
            <v>0.111</v>
          </cell>
          <cell r="K128">
            <v>0.51600000000000001</v>
          </cell>
          <cell r="L128">
            <v>3064.596</v>
          </cell>
          <cell r="M128">
            <v>0.112</v>
          </cell>
          <cell r="N128">
            <v>2.1760000000000002</v>
          </cell>
          <cell r="O128">
            <v>49.246000000000002</v>
          </cell>
          <cell r="P128">
            <v>3.6999999999999998E-2</v>
          </cell>
          <cell r="Q128">
            <v>1.5109999999999999</v>
          </cell>
          <cell r="R128">
            <v>33.331000000000003</v>
          </cell>
          <cell r="S128">
            <v>3.9E-2</v>
          </cell>
        </row>
        <row r="129">
          <cell r="A129">
            <v>39.857142857142854</v>
          </cell>
          <cell r="B129">
            <v>0.73799999999999999</v>
          </cell>
          <cell r="C129">
            <v>3081.48</v>
          </cell>
          <cell r="D129">
            <v>0.109</v>
          </cell>
          <cell r="E129">
            <v>0.60899999999999999</v>
          </cell>
          <cell r="F129">
            <v>3212.3519999999999</v>
          </cell>
          <cell r="G129">
            <v>0.109</v>
          </cell>
          <cell r="H129">
            <v>0.65</v>
          </cell>
          <cell r="I129">
            <v>2985.8609999999999</v>
          </cell>
          <cell r="J129">
            <v>0.11</v>
          </cell>
          <cell r="K129">
            <v>0.51500000000000001</v>
          </cell>
          <cell r="L129">
            <v>3093.0320000000002</v>
          </cell>
          <cell r="M129">
            <v>0.111</v>
          </cell>
          <cell r="N129">
            <v>2.0699999999999998</v>
          </cell>
          <cell r="O129">
            <v>49.365000000000002</v>
          </cell>
          <cell r="P129">
            <v>3.5999999999999997E-2</v>
          </cell>
          <cell r="Q129">
            <v>1.492</v>
          </cell>
          <cell r="R129">
            <v>33.374000000000002</v>
          </cell>
          <cell r="S129">
            <v>3.9E-2</v>
          </cell>
        </row>
        <row r="130">
          <cell r="A130">
            <v>40</v>
          </cell>
          <cell r="B130">
            <v>0.72499999999999998</v>
          </cell>
          <cell r="C130">
            <v>3094.1860000000001</v>
          </cell>
          <cell r="D130">
            <v>0.109</v>
          </cell>
          <cell r="E130">
            <v>0.60199999999999998</v>
          </cell>
          <cell r="F130">
            <v>3225.556</v>
          </cell>
          <cell r="G130">
            <v>0.109</v>
          </cell>
          <cell r="H130">
            <v>0.64400000000000002</v>
          </cell>
          <cell r="I130">
            <v>2998.377</v>
          </cell>
          <cell r="J130">
            <v>0.109</v>
          </cell>
          <cell r="K130">
            <v>0.51400000000000001</v>
          </cell>
          <cell r="L130">
            <v>3107.0839999999998</v>
          </cell>
          <cell r="M130">
            <v>0.111</v>
          </cell>
          <cell r="N130">
            <v>2.0190000000000001</v>
          </cell>
          <cell r="O130">
            <v>49.423999999999999</v>
          </cell>
          <cell r="P130">
            <v>3.5999999999999997E-2</v>
          </cell>
          <cell r="Q130">
            <v>1.482</v>
          </cell>
          <cell r="R130">
            <v>33.396999999999998</v>
          </cell>
          <cell r="S130">
            <v>3.9E-2</v>
          </cell>
        </row>
        <row r="131">
          <cell r="A131">
            <v>40.142857142857146</v>
          </cell>
          <cell r="B131">
            <v>0.71099999999999997</v>
          </cell>
          <cell r="C131">
            <v>3106.7240000000002</v>
          </cell>
          <cell r="D131">
            <v>0.108</v>
          </cell>
          <cell r="E131">
            <v>0.59499999999999997</v>
          </cell>
          <cell r="F131">
            <v>3238.5970000000002</v>
          </cell>
          <cell r="G131">
            <v>0.108</v>
          </cell>
          <cell r="H131">
            <v>0.63700000000000001</v>
          </cell>
          <cell r="I131">
            <v>3010.7069999999999</v>
          </cell>
          <cell r="J131">
            <v>0.109</v>
          </cell>
          <cell r="K131">
            <v>0.51400000000000001</v>
          </cell>
          <cell r="L131">
            <v>3121.0250000000001</v>
          </cell>
          <cell r="M131">
            <v>0.11</v>
          </cell>
          <cell r="N131">
            <v>1.97</v>
          </cell>
          <cell r="O131">
            <v>49.48</v>
          </cell>
          <cell r="P131">
            <v>3.5999999999999997E-2</v>
          </cell>
          <cell r="Q131">
            <v>1.472</v>
          </cell>
          <cell r="R131">
            <v>33.420999999999999</v>
          </cell>
          <cell r="S131">
            <v>3.9E-2</v>
          </cell>
        </row>
        <row r="132">
          <cell r="A132">
            <v>40.285714285714285</v>
          </cell>
          <cell r="B132">
            <v>0.68500000000000005</v>
          </cell>
          <cell r="C132">
            <v>3131.3470000000002</v>
          </cell>
          <cell r="D132">
            <v>0.108</v>
          </cell>
          <cell r="E132">
            <v>0.58099999999999996</v>
          </cell>
          <cell r="F132">
            <v>3264.2190000000001</v>
          </cell>
          <cell r="G132">
            <v>0.107</v>
          </cell>
          <cell r="H132">
            <v>0.625</v>
          </cell>
          <cell r="I132">
            <v>3034.8409999999999</v>
          </cell>
          <cell r="J132">
            <v>0.108</v>
          </cell>
          <cell r="K132">
            <v>0.51400000000000001</v>
          </cell>
          <cell r="L132">
            <v>3148.5839999999998</v>
          </cell>
          <cell r="M132">
            <v>0.11</v>
          </cell>
          <cell r="N132">
            <v>1.8779999999999999</v>
          </cell>
          <cell r="O132">
            <v>49.59</v>
          </cell>
          <cell r="P132">
            <v>3.5999999999999997E-2</v>
          </cell>
          <cell r="Q132">
            <v>1.45</v>
          </cell>
          <cell r="R132">
            <v>33.47</v>
          </cell>
          <cell r="S132">
            <v>3.9E-2</v>
          </cell>
        </row>
        <row r="133">
          <cell r="A133">
            <v>40.428571428571431</v>
          </cell>
          <cell r="B133">
            <v>0.67200000000000004</v>
          </cell>
          <cell r="C133">
            <v>3143.4569999999999</v>
          </cell>
          <cell r="D133">
            <v>0.107</v>
          </cell>
          <cell r="E133">
            <v>0.57399999999999995</v>
          </cell>
          <cell r="F133">
            <v>3276.8220000000001</v>
          </cell>
          <cell r="G133">
            <v>0.107</v>
          </cell>
          <cell r="H133">
            <v>0.61899999999999999</v>
          </cell>
          <cell r="I133">
            <v>3046.6689999999999</v>
          </cell>
          <cell r="J133">
            <v>0.108</v>
          </cell>
          <cell r="K133">
            <v>0.51400000000000001</v>
          </cell>
          <cell r="L133">
            <v>3162.2159999999999</v>
          </cell>
          <cell r="M133">
            <v>0.109</v>
          </cell>
          <cell r="N133">
            <v>1.835</v>
          </cell>
          <cell r="O133">
            <v>49.640999999999998</v>
          </cell>
          <cell r="P133">
            <v>3.5999999999999997E-2</v>
          </cell>
          <cell r="Q133">
            <v>1.4390000000000001</v>
          </cell>
          <cell r="R133">
            <v>33.496000000000002</v>
          </cell>
          <cell r="S133">
            <v>3.7999999999999999E-2</v>
          </cell>
        </row>
        <row r="134">
          <cell r="A134">
            <v>40.571428571428569</v>
          </cell>
          <cell r="B134">
            <v>0.64600000000000002</v>
          </cell>
          <cell r="C134">
            <v>3167.3440000000001</v>
          </cell>
          <cell r="D134">
            <v>0.107</v>
          </cell>
          <cell r="E134">
            <v>0.56100000000000005</v>
          </cell>
          <cell r="F134">
            <v>3301.68</v>
          </cell>
          <cell r="G134">
            <v>0.106</v>
          </cell>
          <cell r="H134">
            <v>0.60799999999999998</v>
          </cell>
          <cell r="I134">
            <v>3069.9110000000001</v>
          </cell>
          <cell r="J134">
            <v>0.107</v>
          </cell>
          <cell r="K134">
            <v>0.51400000000000001</v>
          </cell>
          <cell r="L134">
            <v>3189.221</v>
          </cell>
          <cell r="M134">
            <v>0.108</v>
          </cell>
          <cell r="N134">
            <v>1.756</v>
          </cell>
          <cell r="O134">
            <v>49.74</v>
          </cell>
          <cell r="P134">
            <v>3.5999999999999997E-2</v>
          </cell>
          <cell r="Q134">
            <v>1.415</v>
          </cell>
          <cell r="R134">
            <v>33.549999999999997</v>
          </cell>
          <cell r="S134">
            <v>3.7999999999999999E-2</v>
          </cell>
        </row>
        <row r="135">
          <cell r="A135">
            <v>40.714285714285715</v>
          </cell>
          <cell r="B135">
            <v>0.63300000000000001</v>
          </cell>
          <cell r="C135">
            <v>3179.1480000000001</v>
          </cell>
          <cell r="D135">
            <v>0.106</v>
          </cell>
          <cell r="E135">
            <v>0.55500000000000005</v>
          </cell>
          <cell r="F135">
            <v>3313.9609999999998</v>
          </cell>
          <cell r="G135">
            <v>0.106</v>
          </cell>
          <cell r="H135">
            <v>0.60199999999999998</v>
          </cell>
          <cell r="I135">
            <v>3081.355</v>
          </cell>
          <cell r="J135">
            <v>0.106</v>
          </cell>
          <cell r="K135">
            <v>0.51400000000000001</v>
          </cell>
          <cell r="L135">
            <v>3202.607</v>
          </cell>
          <cell r="M135">
            <v>0.108</v>
          </cell>
          <cell r="N135">
            <v>1.7190000000000001</v>
          </cell>
          <cell r="O135">
            <v>49.786999999999999</v>
          </cell>
          <cell r="P135">
            <v>3.5999999999999997E-2</v>
          </cell>
          <cell r="Q135">
            <v>1.403</v>
          </cell>
          <cell r="R135">
            <v>33.576999999999998</v>
          </cell>
          <cell r="S135">
            <v>3.7999999999999999E-2</v>
          </cell>
        </row>
        <row r="136">
          <cell r="A136">
            <v>40.857142857142854</v>
          </cell>
          <cell r="B136">
            <v>0.60699999999999998</v>
          </cell>
          <cell r="C136">
            <v>3202.5419999999999</v>
          </cell>
          <cell r="D136">
            <v>0.106</v>
          </cell>
          <cell r="E136">
            <v>0.54300000000000004</v>
          </cell>
          <cell r="F136">
            <v>3338.2910000000002</v>
          </cell>
          <cell r="G136">
            <v>0.105</v>
          </cell>
          <cell r="H136">
            <v>0.59199999999999997</v>
          </cell>
          <cell r="I136">
            <v>3103.9760000000001</v>
          </cell>
          <cell r="J136">
            <v>0.106</v>
          </cell>
          <cell r="K136">
            <v>0.51500000000000001</v>
          </cell>
          <cell r="L136">
            <v>3229.1970000000001</v>
          </cell>
          <cell r="M136">
            <v>0.107</v>
          </cell>
          <cell r="N136">
            <v>1.65</v>
          </cell>
          <cell r="O136">
            <v>49.877000000000002</v>
          </cell>
          <cell r="P136">
            <v>3.5000000000000003E-2</v>
          </cell>
          <cell r="Q136">
            <v>1.3779999999999999</v>
          </cell>
          <cell r="R136">
            <v>33.633000000000003</v>
          </cell>
          <cell r="S136">
            <v>3.7999999999999999E-2</v>
          </cell>
        </row>
        <row r="137">
          <cell r="A137">
            <v>41</v>
          </cell>
          <cell r="B137">
            <v>0.59499999999999997</v>
          </cell>
          <cell r="C137">
            <v>3214.154</v>
          </cell>
          <cell r="D137">
            <v>0.105</v>
          </cell>
          <cell r="E137">
            <v>0.53700000000000003</v>
          </cell>
          <cell r="F137">
            <v>3350.3609999999999</v>
          </cell>
          <cell r="G137">
            <v>0.105</v>
          </cell>
          <cell r="H137">
            <v>0.58599999999999997</v>
          </cell>
          <cell r="I137">
            <v>3115.1880000000001</v>
          </cell>
          <cell r="J137">
            <v>0.105</v>
          </cell>
          <cell r="K137">
            <v>0.51500000000000001</v>
          </cell>
          <cell r="L137">
            <v>3242.4189999999999</v>
          </cell>
          <cell r="M137">
            <v>0.106</v>
          </cell>
          <cell r="N137">
            <v>1.617</v>
          </cell>
          <cell r="O137">
            <v>49.92</v>
          </cell>
          <cell r="P137">
            <v>3.5000000000000003E-2</v>
          </cell>
          <cell r="Q137">
            <v>1.3660000000000001</v>
          </cell>
          <cell r="R137">
            <v>33.661999999999999</v>
          </cell>
          <cell r="S137">
            <v>3.7999999999999999E-2</v>
          </cell>
        </row>
        <row r="138">
          <cell r="A138">
            <v>41.142857142857146</v>
          </cell>
          <cell r="B138">
            <v>0.58199999999999996</v>
          </cell>
          <cell r="C138">
            <v>3225.7240000000002</v>
          </cell>
          <cell r="D138">
            <v>0.105</v>
          </cell>
          <cell r="E138">
            <v>0.53100000000000003</v>
          </cell>
          <cell r="F138">
            <v>3362.3789999999999</v>
          </cell>
          <cell r="G138">
            <v>0.104</v>
          </cell>
          <cell r="H138">
            <v>0.58099999999999996</v>
          </cell>
          <cell r="I138">
            <v>3126.3519999999999</v>
          </cell>
          <cell r="J138">
            <v>0.105</v>
          </cell>
          <cell r="K138">
            <v>0.51600000000000001</v>
          </cell>
          <cell r="L138">
            <v>3255.6030000000001</v>
          </cell>
          <cell r="M138">
            <v>0.106</v>
          </cell>
          <cell r="N138">
            <v>1.5860000000000001</v>
          </cell>
          <cell r="O138">
            <v>49.963000000000001</v>
          </cell>
          <cell r="P138">
            <v>3.5000000000000003E-2</v>
          </cell>
          <cell r="Q138">
            <v>1.353</v>
          </cell>
          <cell r="R138">
            <v>33.691000000000003</v>
          </cell>
          <cell r="S138">
            <v>3.7999999999999999E-2</v>
          </cell>
        </row>
        <row r="139">
          <cell r="A139">
            <v>41.285714285714285</v>
          </cell>
          <cell r="B139">
            <v>0.55700000000000005</v>
          </cell>
          <cell r="C139">
            <v>3248.7669999999998</v>
          </cell>
          <cell r="D139">
            <v>0.104</v>
          </cell>
          <cell r="E139">
            <v>0.51900000000000002</v>
          </cell>
          <cell r="F139">
            <v>3386.29</v>
          </cell>
          <cell r="G139">
            <v>0.104</v>
          </cell>
          <cell r="H139">
            <v>0.57099999999999995</v>
          </cell>
          <cell r="I139">
            <v>3148.5749999999998</v>
          </cell>
          <cell r="J139">
            <v>0.104</v>
          </cell>
          <cell r="K139">
            <v>0.51700000000000002</v>
          </cell>
          <cell r="L139">
            <v>3281.8780000000002</v>
          </cell>
          <cell r="M139">
            <v>0.105</v>
          </cell>
          <cell r="N139">
            <v>1.524</v>
          </cell>
          <cell r="O139">
            <v>50.045999999999999</v>
          </cell>
          <cell r="P139">
            <v>3.5000000000000003E-2</v>
          </cell>
          <cell r="Q139">
            <v>1.327</v>
          </cell>
          <cell r="R139">
            <v>33.749000000000002</v>
          </cell>
          <cell r="S139">
            <v>3.6999999999999998E-2</v>
          </cell>
        </row>
        <row r="140">
          <cell r="A140">
            <v>41.428571428571431</v>
          </cell>
          <cell r="B140">
            <v>0.54400000000000004</v>
          </cell>
          <cell r="C140">
            <v>3260.2539999999999</v>
          </cell>
          <cell r="D140">
            <v>0.104</v>
          </cell>
          <cell r="E140">
            <v>0.51400000000000001</v>
          </cell>
          <cell r="F140">
            <v>3398.1979999999999</v>
          </cell>
          <cell r="G140">
            <v>0.10299999999999999</v>
          </cell>
          <cell r="H140">
            <v>0.56599999999999995</v>
          </cell>
          <cell r="I140">
            <v>3159.6509999999998</v>
          </cell>
          <cell r="J140">
            <v>0.104</v>
          </cell>
          <cell r="K140">
            <v>0.51700000000000002</v>
          </cell>
          <cell r="L140">
            <v>3294.9780000000001</v>
          </cell>
          <cell r="M140">
            <v>0.105</v>
          </cell>
          <cell r="N140">
            <v>1.494</v>
          </cell>
          <cell r="O140">
            <v>50.087000000000003</v>
          </cell>
          <cell r="P140">
            <v>3.5000000000000003E-2</v>
          </cell>
          <cell r="Q140">
            <v>1.3149999999999999</v>
          </cell>
          <cell r="R140">
            <v>33.779000000000003</v>
          </cell>
          <cell r="S140">
            <v>3.6999999999999998E-2</v>
          </cell>
        </row>
        <row r="141">
          <cell r="A141">
            <v>41.571428571428569</v>
          </cell>
          <cell r="B141">
            <v>0.51900000000000002</v>
          </cell>
          <cell r="C141">
            <v>3283.183</v>
          </cell>
          <cell r="D141">
            <v>0.104</v>
          </cell>
          <cell r="E141">
            <v>0.502</v>
          </cell>
          <cell r="F141">
            <v>3421.9540000000002</v>
          </cell>
          <cell r="G141">
            <v>0.10199999999999999</v>
          </cell>
          <cell r="H141">
            <v>0.55600000000000005</v>
          </cell>
          <cell r="I141">
            <v>3181.759</v>
          </cell>
          <cell r="J141">
            <v>0.10299999999999999</v>
          </cell>
          <cell r="K141">
            <v>0.51900000000000002</v>
          </cell>
          <cell r="L141">
            <v>3321.1210000000001</v>
          </cell>
          <cell r="M141">
            <v>0.104</v>
          </cell>
          <cell r="N141">
            <v>1.4350000000000001</v>
          </cell>
          <cell r="O141">
            <v>50.167000000000002</v>
          </cell>
          <cell r="P141">
            <v>3.5000000000000003E-2</v>
          </cell>
          <cell r="Q141">
            <v>1.2889999999999999</v>
          </cell>
          <cell r="R141">
            <v>33.837000000000003</v>
          </cell>
          <cell r="S141">
            <v>3.6999999999999998E-2</v>
          </cell>
        </row>
        <row r="142">
          <cell r="A142">
            <v>41.714285714285715</v>
          </cell>
          <cell r="B142">
            <v>0.50600000000000001</v>
          </cell>
          <cell r="C142">
            <v>3294.6320000000001</v>
          </cell>
          <cell r="D142">
            <v>0.10299999999999999</v>
          </cell>
          <cell r="E142">
            <v>0.496</v>
          </cell>
          <cell r="F142">
            <v>3433.8110000000001</v>
          </cell>
          <cell r="G142">
            <v>0.10199999999999999</v>
          </cell>
          <cell r="H142">
            <v>0.55200000000000005</v>
          </cell>
          <cell r="I142">
            <v>3192.7979999999998</v>
          </cell>
          <cell r="J142">
            <v>0.10299999999999999</v>
          </cell>
          <cell r="K142">
            <v>0.51900000000000002</v>
          </cell>
          <cell r="L142">
            <v>3334.17</v>
          </cell>
          <cell r="M142">
            <v>0.104</v>
          </cell>
          <cell r="N142">
            <v>1.4059999999999999</v>
          </cell>
          <cell r="O142">
            <v>50.207000000000001</v>
          </cell>
          <cell r="P142">
            <v>3.5000000000000003E-2</v>
          </cell>
          <cell r="Q142">
            <v>1.276</v>
          </cell>
          <cell r="R142">
            <v>33.866999999999997</v>
          </cell>
          <cell r="S142">
            <v>3.6999999999999998E-2</v>
          </cell>
        </row>
        <row r="143">
          <cell r="A143">
            <v>41.857142857142854</v>
          </cell>
          <cell r="B143">
            <v>0.48099999999999998</v>
          </cell>
          <cell r="C143">
            <v>3317.5140000000001</v>
          </cell>
          <cell r="D143">
            <v>0.10299999999999999</v>
          </cell>
          <cell r="E143">
            <v>0.48499999999999999</v>
          </cell>
          <cell r="F143">
            <v>3457.502</v>
          </cell>
          <cell r="G143">
            <v>0.10100000000000001</v>
          </cell>
          <cell r="H143">
            <v>0.54200000000000004</v>
          </cell>
          <cell r="I143">
            <v>3214.8580000000002</v>
          </cell>
          <cell r="J143">
            <v>0.10199999999999999</v>
          </cell>
          <cell r="K143">
            <v>0.52100000000000002</v>
          </cell>
          <cell r="L143">
            <v>3360.2370000000001</v>
          </cell>
          <cell r="M143">
            <v>0.10299999999999999</v>
          </cell>
          <cell r="N143">
            <v>1.349</v>
          </cell>
          <cell r="O143">
            <v>50.284999999999997</v>
          </cell>
          <cell r="P143">
            <v>3.5000000000000003E-2</v>
          </cell>
          <cell r="Q143">
            <v>1.25</v>
          </cell>
          <cell r="R143">
            <v>33.926000000000002</v>
          </cell>
          <cell r="S143">
            <v>3.5999999999999997E-2</v>
          </cell>
        </row>
      </sheetData>
      <sheetData sheetId="3"/>
      <sheetData sheetId="4">
        <row r="1">
          <cell r="D1" t="str">
            <v>体重</v>
          </cell>
          <cell r="L1" t="str">
            <v>身長</v>
          </cell>
        </row>
        <row r="2">
          <cell r="D2" t="str">
            <v>男児</v>
          </cell>
          <cell r="H2" t="str">
            <v>女児</v>
          </cell>
        </row>
        <row r="3">
          <cell r="D3" t="str">
            <v>初産</v>
          </cell>
          <cell r="F3" t="str">
            <v>経産</v>
          </cell>
          <cell r="H3" t="str">
            <v>初産</v>
          </cell>
          <cell r="J3" t="str">
            <v>経産</v>
          </cell>
        </row>
        <row r="4">
          <cell r="D4" t="str">
            <v>10パーセンタイル</v>
          </cell>
          <cell r="E4" t="str">
            <v>-２SD</v>
          </cell>
          <cell r="F4" t="str">
            <v>10パーセンタイル</v>
          </cell>
          <cell r="G4" t="str">
            <v>-２SD</v>
          </cell>
          <cell r="H4" t="str">
            <v>10パーセンタイル</v>
          </cell>
          <cell r="I4" t="str">
            <v>-２SD</v>
          </cell>
          <cell r="J4" t="str">
            <v>10パーセンタイル</v>
          </cell>
          <cell r="K4" t="str">
            <v>-２SD</v>
          </cell>
          <cell r="L4" t="str">
            <v>10パーセンタイル</v>
          </cell>
          <cell r="M4" t="str">
            <v>-２SD</v>
          </cell>
        </row>
        <row r="5">
          <cell r="C5">
            <v>22</v>
          </cell>
          <cell r="D5">
            <v>373</v>
          </cell>
          <cell r="E5">
            <v>328</v>
          </cell>
          <cell r="F5">
            <v>366</v>
          </cell>
          <cell r="G5">
            <v>321</v>
          </cell>
          <cell r="H5">
            <v>329</v>
          </cell>
          <cell r="I5">
            <v>291</v>
          </cell>
          <cell r="J5">
            <v>349</v>
          </cell>
          <cell r="K5">
            <v>303</v>
          </cell>
          <cell r="L5">
            <v>25</v>
          </cell>
          <cell r="M5">
            <v>23.7</v>
          </cell>
        </row>
        <row r="6">
          <cell r="C6">
            <v>22.142857142857142</v>
          </cell>
          <cell r="D6">
            <v>382</v>
          </cell>
          <cell r="E6">
            <v>336</v>
          </cell>
          <cell r="F6">
            <v>374</v>
          </cell>
          <cell r="G6">
            <v>329</v>
          </cell>
          <cell r="H6">
            <v>337</v>
          </cell>
          <cell r="I6">
            <v>298</v>
          </cell>
          <cell r="J6">
            <v>356</v>
          </cell>
          <cell r="K6">
            <v>309</v>
          </cell>
          <cell r="L6">
            <v>25.2</v>
          </cell>
          <cell r="M6">
            <v>23.8</v>
          </cell>
        </row>
        <row r="7">
          <cell r="C7">
            <v>22.285714285714285</v>
          </cell>
          <cell r="D7">
            <v>399</v>
          </cell>
          <cell r="E7">
            <v>350</v>
          </cell>
          <cell r="F7">
            <v>391</v>
          </cell>
          <cell r="G7">
            <v>343</v>
          </cell>
          <cell r="H7">
            <v>354</v>
          </cell>
          <cell r="I7">
            <v>313</v>
          </cell>
          <cell r="J7">
            <v>371</v>
          </cell>
          <cell r="K7">
            <v>322</v>
          </cell>
          <cell r="L7">
            <v>25.4</v>
          </cell>
          <cell r="M7">
            <v>24.1</v>
          </cell>
        </row>
        <row r="8">
          <cell r="C8">
            <v>22.428571428571427</v>
          </cell>
          <cell r="D8">
            <v>407</v>
          </cell>
          <cell r="E8">
            <v>358</v>
          </cell>
          <cell r="F8">
            <v>399</v>
          </cell>
          <cell r="G8">
            <v>351</v>
          </cell>
          <cell r="H8">
            <v>362</v>
          </cell>
          <cell r="I8">
            <v>320</v>
          </cell>
          <cell r="J8">
            <v>378</v>
          </cell>
          <cell r="K8">
            <v>329</v>
          </cell>
          <cell r="L8">
            <v>25.5</v>
          </cell>
          <cell r="M8">
            <v>24.2</v>
          </cell>
        </row>
        <row r="9">
          <cell r="C9">
            <v>22.571428571428573</v>
          </cell>
          <cell r="D9">
            <v>424</v>
          </cell>
          <cell r="E9">
            <v>373</v>
          </cell>
          <cell r="F9">
            <v>416</v>
          </cell>
          <cell r="G9">
            <v>366</v>
          </cell>
          <cell r="H9">
            <v>379</v>
          </cell>
          <cell r="I9">
            <v>335</v>
          </cell>
          <cell r="J9">
            <v>393</v>
          </cell>
          <cell r="K9">
            <v>342</v>
          </cell>
          <cell r="L9">
            <v>25.8</v>
          </cell>
          <cell r="M9">
            <v>24.4</v>
          </cell>
        </row>
        <row r="10">
          <cell r="C10">
            <v>22.714285714285715</v>
          </cell>
          <cell r="D10">
            <v>433</v>
          </cell>
          <cell r="E10">
            <v>380</v>
          </cell>
          <cell r="F10">
            <v>424</v>
          </cell>
          <cell r="G10">
            <v>373</v>
          </cell>
          <cell r="H10">
            <v>387</v>
          </cell>
          <cell r="I10">
            <v>342</v>
          </cell>
          <cell r="J10">
            <v>401</v>
          </cell>
          <cell r="K10">
            <v>348</v>
          </cell>
          <cell r="L10">
            <v>25.9</v>
          </cell>
          <cell r="M10">
            <v>24.5</v>
          </cell>
        </row>
        <row r="11">
          <cell r="C11">
            <v>22.857142857142858</v>
          </cell>
          <cell r="D11">
            <v>450</v>
          </cell>
          <cell r="E11">
            <v>395</v>
          </cell>
          <cell r="F11">
            <v>441</v>
          </cell>
          <cell r="G11">
            <v>388</v>
          </cell>
          <cell r="H11">
            <v>404</v>
          </cell>
          <cell r="I11">
            <v>357</v>
          </cell>
          <cell r="J11">
            <v>415</v>
          </cell>
          <cell r="K11">
            <v>361</v>
          </cell>
          <cell r="L11">
            <v>26.2</v>
          </cell>
          <cell r="M11">
            <v>24.8</v>
          </cell>
        </row>
        <row r="12">
          <cell r="C12">
            <v>23</v>
          </cell>
          <cell r="D12">
            <v>458</v>
          </cell>
          <cell r="E12">
            <v>403</v>
          </cell>
          <cell r="F12">
            <v>450</v>
          </cell>
          <cell r="G12">
            <v>395</v>
          </cell>
          <cell r="H12">
            <v>412</v>
          </cell>
          <cell r="I12">
            <v>364</v>
          </cell>
          <cell r="J12">
            <v>423</v>
          </cell>
          <cell r="K12">
            <v>368</v>
          </cell>
          <cell r="L12">
            <v>26.3</v>
          </cell>
          <cell r="M12">
            <v>24.9</v>
          </cell>
        </row>
        <row r="13">
          <cell r="C13">
            <v>23.142857142857142</v>
          </cell>
          <cell r="D13">
            <v>467</v>
          </cell>
          <cell r="E13">
            <v>410</v>
          </cell>
          <cell r="F13">
            <v>458</v>
          </cell>
          <cell r="G13">
            <v>403</v>
          </cell>
          <cell r="H13">
            <v>421</v>
          </cell>
          <cell r="I13">
            <v>372</v>
          </cell>
          <cell r="J13">
            <v>430</v>
          </cell>
          <cell r="K13">
            <v>374</v>
          </cell>
          <cell r="L13">
            <v>26.4</v>
          </cell>
          <cell r="M13">
            <v>25</v>
          </cell>
        </row>
        <row r="14">
          <cell r="C14">
            <v>23.285714285714285</v>
          </cell>
          <cell r="D14">
            <v>484</v>
          </cell>
          <cell r="E14">
            <v>425</v>
          </cell>
          <cell r="F14">
            <v>475</v>
          </cell>
          <cell r="G14">
            <v>417</v>
          </cell>
          <cell r="H14">
            <v>437</v>
          </cell>
          <cell r="I14">
            <v>387</v>
          </cell>
          <cell r="J14">
            <v>445</v>
          </cell>
          <cell r="K14">
            <v>387</v>
          </cell>
          <cell r="L14">
            <v>26.7</v>
          </cell>
          <cell r="M14">
            <v>25.3</v>
          </cell>
        </row>
        <row r="15">
          <cell r="C15">
            <v>23.428571428571427</v>
          </cell>
          <cell r="D15">
            <v>493</v>
          </cell>
          <cell r="E15">
            <v>433</v>
          </cell>
          <cell r="F15">
            <v>484</v>
          </cell>
          <cell r="G15">
            <v>425</v>
          </cell>
          <cell r="H15">
            <v>446</v>
          </cell>
          <cell r="I15">
            <v>394</v>
          </cell>
          <cell r="J15">
            <v>453</v>
          </cell>
          <cell r="K15">
            <v>394</v>
          </cell>
          <cell r="L15">
            <v>26.8</v>
          </cell>
          <cell r="M15">
            <v>25.4</v>
          </cell>
        </row>
        <row r="16">
          <cell r="C16">
            <v>23.571428571428573</v>
          </cell>
          <cell r="D16">
            <v>510</v>
          </cell>
          <cell r="E16">
            <v>448</v>
          </cell>
          <cell r="F16">
            <v>501</v>
          </cell>
          <cell r="G16">
            <v>440</v>
          </cell>
          <cell r="H16">
            <v>463</v>
          </cell>
          <cell r="I16">
            <v>409</v>
          </cell>
          <cell r="J16">
            <v>468</v>
          </cell>
          <cell r="K16">
            <v>407</v>
          </cell>
          <cell r="L16">
            <v>27.1</v>
          </cell>
          <cell r="M16">
            <v>25.6</v>
          </cell>
        </row>
        <row r="17">
          <cell r="C17">
            <v>23.714285714285715</v>
          </cell>
          <cell r="D17">
            <v>518</v>
          </cell>
          <cell r="E17">
            <v>455</v>
          </cell>
          <cell r="F17">
            <v>509</v>
          </cell>
          <cell r="G17">
            <v>448</v>
          </cell>
          <cell r="H17">
            <v>471</v>
          </cell>
          <cell r="I17">
            <v>417</v>
          </cell>
          <cell r="J17">
            <v>476</v>
          </cell>
          <cell r="K17">
            <v>414</v>
          </cell>
          <cell r="L17">
            <v>27.2</v>
          </cell>
          <cell r="M17">
            <v>25.7</v>
          </cell>
        </row>
        <row r="18">
          <cell r="C18">
            <v>23.857142857142858</v>
          </cell>
          <cell r="D18">
            <v>535</v>
          </cell>
          <cell r="E18">
            <v>471</v>
          </cell>
          <cell r="F18">
            <v>527</v>
          </cell>
          <cell r="G18">
            <v>463</v>
          </cell>
          <cell r="H18">
            <v>488</v>
          </cell>
          <cell r="I18">
            <v>432</v>
          </cell>
          <cell r="J18">
            <v>491</v>
          </cell>
          <cell r="K18">
            <v>427</v>
          </cell>
          <cell r="L18">
            <v>27.5</v>
          </cell>
          <cell r="M18">
            <v>26</v>
          </cell>
        </row>
        <row r="19">
          <cell r="C19">
            <v>24</v>
          </cell>
          <cell r="D19">
            <v>544</v>
          </cell>
          <cell r="E19">
            <v>478</v>
          </cell>
          <cell r="F19">
            <v>535</v>
          </cell>
          <cell r="G19">
            <v>470</v>
          </cell>
          <cell r="H19">
            <v>497</v>
          </cell>
          <cell r="I19">
            <v>439</v>
          </cell>
          <cell r="J19">
            <v>499</v>
          </cell>
          <cell r="K19">
            <v>434</v>
          </cell>
          <cell r="L19">
            <v>27.6</v>
          </cell>
          <cell r="M19">
            <v>26.1</v>
          </cell>
        </row>
        <row r="20">
          <cell r="C20">
            <v>24.142857142857142</v>
          </cell>
          <cell r="D20">
            <v>553</v>
          </cell>
          <cell r="E20">
            <v>486</v>
          </cell>
          <cell r="F20">
            <v>544</v>
          </cell>
          <cell r="G20">
            <v>478</v>
          </cell>
          <cell r="H20">
            <v>506</v>
          </cell>
          <cell r="I20">
            <v>447</v>
          </cell>
          <cell r="J20">
            <v>507</v>
          </cell>
          <cell r="K20">
            <v>441</v>
          </cell>
          <cell r="L20">
            <v>27.8</v>
          </cell>
          <cell r="M20">
            <v>26.2</v>
          </cell>
        </row>
        <row r="21">
          <cell r="C21">
            <v>24.285714285714285</v>
          </cell>
          <cell r="D21">
            <v>570</v>
          </cell>
          <cell r="E21">
            <v>501</v>
          </cell>
          <cell r="F21">
            <v>562</v>
          </cell>
          <cell r="G21">
            <v>494</v>
          </cell>
          <cell r="H21">
            <v>523</v>
          </cell>
          <cell r="I21">
            <v>462</v>
          </cell>
          <cell r="J21">
            <v>522</v>
          </cell>
          <cell r="K21">
            <v>455</v>
          </cell>
          <cell r="L21">
            <v>28</v>
          </cell>
          <cell r="M21">
            <v>26.5</v>
          </cell>
        </row>
        <row r="22">
          <cell r="C22">
            <v>24.428571428571427</v>
          </cell>
          <cell r="D22">
            <v>579</v>
          </cell>
          <cell r="E22">
            <v>509</v>
          </cell>
          <cell r="F22">
            <v>571</v>
          </cell>
          <cell r="G22">
            <v>501</v>
          </cell>
          <cell r="H22">
            <v>532</v>
          </cell>
          <cell r="I22">
            <v>470</v>
          </cell>
          <cell r="J22">
            <v>530</v>
          </cell>
          <cell r="K22">
            <v>462</v>
          </cell>
          <cell r="L22">
            <v>28.2</v>
          </cell>
          <cell r="M22">
            <v>26.6</v>
          </cell>
        </row>
        <row r="23">
          <cell r="C23">
            <v>24.571428571428573</v>
          </cell>
          <cell r="D23">
            <v>597</v>
          </cell>
          <cell r="E23">
            <v>525</v>
          </cell>
          <cell r="F23">
            <v>589</v>
          </cell>
          <cell r="G23">
            <v>517</v>
          </cell>
          <cell r="H23">
            <v>549</v>
          </cell>
          <cell r="I23">
            <v>485</v>
          </cell>
          <cell r="J23">
            <v>546</v>
          </cell>
          <cell r="K23">
            <v>476</v>
          </cell>
          <cell r="L23">
            <v>28.5</v>
          </cell>
          <cell r="M23">
            <v>26.8</v>
          </cell>
        </row>
        <row r="24">
          <cell r="C24">
            <v>24.714285714285715</v>
          </cell>
          <cell r="D24">
            <v>606</v>
          </cell>
          <cell r="E24">
            <v>532</v>
          </cell>
          <cell r="F24">
            <v>598</v>
          </cell>
          <cell r="G24">
            <v>525</v>
          </cell>
          <cell r="H24">
            <v>558</v>
          </cell>
          <cell r="I24">
            <v>493</v>
          </cell>
          <cell r="J24">
            <v>555</v>
          </cell>
          <cell r="K24">
            <v>483</v>
          </cell>
          <cell r="L24">
            <v>28.6</v>
          </cell>
          <cell r="M24">
            <v>27</v>
          </cell>
        </row>
        <row r="25">
          <cell r="C25">
            <v>24.857142857142858</v>
          </cell>
          <cell r="D25">
            <v>624</v>
          </cell>
          <cell r="E25">
            <v>548</v>
          </cell>
          <cell r="F25">
            <v>616</v>
          </cell>
          <cell r="G25">
            <v>541</v>
          </cell>
          <cell r="H25">
            <v>576</v>
          </cell>
          <cell r="I25">
            <v>509</v>
          </cell>
          <cell r="J25">
            <v>571</v>
          </cell>
          <cell r="K25">
            <v>498</v>
          </cell>
          <cell r="L25">
            <v>28.9</v>
          </cell>
          <cell r="M25">
            <v>27.2</v>
          </cell>
        </row>
        <row r="26">
          <cell r="C26">
            <v>25</v>
          </cell>
          <cell r="D26">
            <v>633</v>
          </cell>
          <cell r="E26">
            <v>556</v>
          </cell>
          <cell r="F26">
            <v>625</v>
          </cell>
          <cell r="G26">
            <v>549</v>
          </cell>
          <cell r="H26">
            <v>585</v>
          </cell>
          <cell r="I26">
            <v>516</v>
          </cell>
          <cell r="J26">
            <v>579</v>
          </cell>
          <cell r="K26">
            <v>505</v>
          </cell>
          <cell r="L26">
            <v>29</v>
          </cell>
          <cell r="M26">
            <v>27.4</v>
          </cell>
        </row>
        <row r="27">
          <cell r="C27">
            <v>25.142857142857142</v>
          </cell>
          <cell r="D27">
            <v>642</v>
          </cell>
          <cell r="E27">
            <v>564</v>
          </cell>
          <cell r="F27">
            <v>634</v>
          </cell>
          <cell r="G27">
            <v>557</v>
          </cell>
          <cell r="H27">
            <v>594</v>
          </cell>
          <cell r="I27">
            <v>524</v>
          </cell>
          <cell r="J27">
            <v>588</v>
          </cell>
          <cell r="K27">
            <v>512</v>
          </cell>
          <cell r="L27">
            <v>29.2</v>
          </cell>
          <cell r="M27">
            <v>27.5</v>
          </cell>
        </row>
        <row r="28">
          <cell r="C28">
            <v>25.285714285714285</v>
          </cell>
          <cell r="D28">
            <v>660</v>
          </cell>
          <cell r="E28">
            <v>581</v>
          </cell>
          <cell r="F28">
            <v>653</v>
          </cell>
          <cell r="G28">
            <v>574</v>
          </cell>
          <cell r="H28">
            <v>612</v>
          </cell>
          <cell r="I28">
            <v>540</v>
          </cell>
          <cell r="J28">
            <v>605</v>
          </cell>
          <cell r="K28">
            <v>528</v>
          </cell>
          <cell r="L28">
            <v>29.5</v>
          </cell>
          <cell r="M28">
            <v>27.8</v>
          </cell>
        </row>
        <row r="29">
          <cell r="C29">
            <v>25.428571428571427</v>
          </cell>
          <cell r="D29">
            <v>670</v>
          </cell>
          <cell r="E29">
            <v>589</v>
          </cell>
          <cell r="F29">
            <v>662</v>
          </cell>
          <cell r="G29">
            <v>582</v>
          </cell>
          <cell r="H29">
            <v>621</v>
          </cell>
          <cell r="I29">
            <v>548</v>
          </cell>
          <cell r="J29">
            <v>614</v>
          </cell>
          <cell r="K29">
            <v>535</v>
          </cell>
          <cell r="L29">
            <v>29.6</v>
          </cell>
          <cell r="M29">
            <v>27.9</v>
          </cell>
        </row>
        <row r="30">
          <cell r="C30">
            <v>25.571428571428573</v>
          </cell>
          <cell r="D30">
            <v>689</v>
          </cell>
          <cell r="E30">
            <v>605</v>
          </cell>
          <cell r="F30">
            <v>682</v>
          </cell>
          <cell r="G30">
            <v>599</v>
          </cell>
          <cell r="H30">
            <v>640</v>
          </cell>
          <cell r="I30">
            <v>565</v>
          </cell>
          <cell r="J30">
            <v>631</v>
          </cell>
          <cell r="K30">
            <v>551</v>
          </cell>
          <cell r="L30">
            <v>29.9</v>
          </cell>
          <cell r="M30">
            <v>28.2</v>
          </cell>
        </row>
        <row r="31">
          <cell r="C31">
            <v>25.714285714285715</v>
          </cell>
          <cell r="D31">
            <v>698</v>
          </cell>
          <cell r="E31">
            <v>614</v>
          </cell>
          <cell r="F31">
            <v>691</v>
          </cell>
          <cell r="G31">
            <v>607</v>
          </cell>
          <cell r="H31">
            <v>649</v>
          </cell>
          <cell r="I31">
            <v>573</v>
          </cell>
          <cell r="J31">
            <v>640</v>
          </cell>
          <cell r="K31">
            <v>559</v>
          </cell>
          <cell r="L31">
            <v>30.1</v>
          </cell>
          <cell r="M31">
            <v>28.4</v>
          </cell>
        </row>
        <row r="32">
          <cell r="C32">
            <v>25.857142857142858</v>
          </cell>
          <cell r="D32">
            <v>717</v>
          </cell>
          <cell r="E32">
            <v>631</v>
          </cell>
          <cell r="F32">
            <v>711</v>
          </cell>
          <cell r="G32">
            <v>625</v>
          </cell>
          <cell r="H32">
            <v>668</v>
          </cell>
          <cell r="I32">
            <v>589</v>
          </cell>
          <cell r="J32">
            <v>659</v>
          </cell>
          <cell r="K32">
            <v>575</v>
          </cell>
          <cell r="L32">
            <v>30.4</v>
          </cell>
          <cell r="M32">
            <v>28.7</v>
          </cell>
        </row>
        <row r="33">
          <cell r="C33">
            <v>26</v>
          </cell>
          <cell r="D33">
            <v>727</v>
          </cell>
          <cell r="E33">
            <v>639</v>
          </cell>
          <cell r="F33">
            <v>721</v>
          </cell>
          <cell r="G33">
            <v>633</v>
          </cell>
          <cell r="H33">
            <v>677</v>
          </cell>
          <cell r="I33">
            <v>598</v>
          </cell>
          <cell r="J33">
            <v>668</v>
          </cell>
          <cell r="K33">
            <v>583</v>
          </cell>
          <cell r="L33">
            <v>30.5</v>
          </cell>
          <cell r="M33">
            <v>28.8</v>
          </cell>
        </row>
        <row r="34">
          <cell r="C34">
            <v>26.142857142857142</v>
          </cell>
          <cell r="D34">
            <v>737</v>
          </cell>
          <cell r="E34">
            <v>648</v>
          </cell>
          <cell r="F34">
            <v>730</v>
          </cell>
          <cell r="G34">
            <v>642</v>
          </cell>
          <cell r="H34">
            <v>687</v>
          </cell>
          <cell r="I34">
            <v>606</v>
          </cell>
          <cell r="J34">
            <v>677</v>
          </cell>
          <cell r="K34">
            <v>591</v>
          </cell>
          <cell r="L34">
            <v>30.7</v>
          </cell>
          <cell r="M34">
            <v>29</v>
          </cell>
        </row>
        <row r="35">
          <cell r="C35">
            <v>26.285714285714285</v>
          </cell>
          <cell r="D35">
            <v>757</v>
          </cell>
          <cell r="E35">
            <v>665</v>
          </cell>
          <cell r="F35">
            <v>750</v>
          </cell>
          <cell r="G35">
            <v>660</v>
          </cell>
          <cell r="H35">
            <v>706</v>
          </cell>
          <cell r="I35">
            <v>623</v>
          </cell>
          <cell r="J35">
            <v>696</v>
          </cell>
          <cell r="K35">
            <v>608</v>
          </cell>
          <cell r="L35">
            <v>31</v>
          </cell>
          <cell r="M35">
            <v>29.3</v>
          </cell>
        </row>
        <row r="36">
          <cell r="C36">
            <v>26.428571428571427</v>
          </cell>
          <cell r="D36">
            <v>766</v>
          </cell>
          <cell r="E36">
            <v>674</v>
          </cell>
          <cell r="F36">
            <v>761</v>
          </cell>
          <cell r="G36">
            <v>669</v>
          </cell>
          <cell r="H36">
            <v>716</v>
          </cell>
          <cell r="I36">
            <v>632</v>
          </cell>
          <cell r="J36">
            <v>706</v>
          </cell>
          <cell r="K36">
            <v>617</v>
          </cell>
          <cell r="L36">
            <v>31.2</v>
          </cell>
          <cell r="M36">
            <v>29.5</v>
          </cell>
        </row>
        <row r="37">
          <cell r="C37">
            <v>26.571428571428573</v>
          </cell>
          <cell r="D37">
            <v>787</v>
          </cell>
          <cell r="E37">
            <v>692</v>
          </cell>
          <cell r="F37">
            <v>781</v>
          </cell>
          <cell r="G37">
            <v>687</v>
          </cell>
          <cell r="H37">
            <v>736</v>
          </cell>
          <cell r="I37">
            <v>649</v>
          </cell>
          <cell r="J37">
            <v>726</v>
          </cell>
          <cell r="K37">
            <v>634</v>
          </cell>
          <cell r="L37">
            <v>31.5</v>
          </cell>
          <cell r="M37">
            <v>29.8</v>
          </cell>
        </row>
        <row r="38">
          <cell r="C38">
            <v>26.714285714285715</v>
          </cell>
          <cell r="D38">
            <v>797</v>
          </cell>
          <cell r="E38">
            <v>701</v>
          </cell>
          <cell r="F38">
            <v>791</v>
          </cell>
          <cell r="G38">
            <v>696</v>
          </cell>
          <cell r="H38">
            <v>746</v>
          </cell>
          <cell r="I38">
            <v>658</v>
          </cell>
          <cell r="J38">
            <v>736</v>
          </cell>
          <cell r="K38">
            <v>643</v>
          </cell>
          <cell r="L38">
            <v>31.6</v>
          </cell>
          <cell r="M38">
            <v>29.9</v>
          </cell>
        </row>
        <row r="39">
          <cell r="C39">
            <v>26.857142857142858</v>
          </cell>
          <cell r="D39">
            <v>818</v>
          </cell>
          <cell r="E39">
            <v>719</v>
          </cell>
          <cell r="F39">
            <v>812</v>
          </cell>
          <cell r="G39">
            <v>714</v>
          </cell>
          <cell r="H39">
            <v>766</v>
          </cell>
          <cell r="I39">
            <v>676</v>
          </cell>
          <cell r="J39">
            <v>756</v>
          </cell>
          <cell r="K39">
            <v>661</v>
          </cell>
          <cell r="L39">
            <v>32</v>
          </cell>
          <cell r="M39">
            <v>30.3</v>
          </cell>
        </row>
        <row r="40">
          <cell r="C40">
            <v>27</v>
          </cell>
          <cell r="D40">
            <v>828</v>
          </cell>
          <cell r="E40">
            <v>728</v>
          </cell>
          <cell r="F40">
            <v>823</v>
          </cell>
          <cell r="G40">
            <v>723</v>
          </cell>
          <cell r="H40">
            <v>776</v>
          </cell>
          <cell r="I40">
            <v>685</v>
          </cell>
          <cell r="J40">
            <v>766</v>
          </cell>
          <cell r="K40">
            <v>670</v>
          </cell>
          <cell r="L40">
            <v>32.1</v>
          </cell>
          <cell r="M40">
            <v>30.4</v>
          </cell>
        </row>
        <row r="41">
          <cell r="C41">
            <v>27.142857142857142</v>
          </cell>
          <cell r="D41">
            <v>838</v>
          </cell>
          <cell r="E41">
            <v>737</v>
          </cell>
          <cell r="F41">
            <v>834</v>
          </cell>
          <cell r="G41">
            <v>733</v>
          </cell>
          <cell r="H41">
            <v>787</v>
          </cell>
          <cell r="I41">
            <v>694</v>
          </cell>
          <cell r="J41">
            <v>777</v>
          </cell>
          <cell r="K41">
            <v>680</v>
          </cell>
          <cell r="L41">
            <v>32.299999999999997</v>
          </cell>
          <cell r="M41">
            <v>30.6</v>
          </cell>
        </row>
        <row r="42">
          <cell r="C42">
            <v>27.285714285714285</v>
          </cell>
          <cell r="D42">
            <v>860</v>
          </cell>
          <cell r="E42">
            <v>756</v>
          </cell>
          <cell r="F42">
            <v>855</v>
          </cell>
          <cell r="G42">
            <v>752</v>
          </cell>
          <cell r="H42">
            <v>807</v>
          </cell>
          <cell r="I42">
            <v>712</v>
          </cell>
          <cell r="J42">
            <v>798</v>
          </cell>
          <cell r="K42">
            <v>698</v>
          </cell>
          <cell r="L42">
            <v>32.6</v>
          </cell>
          <cell r="M42">
            <v>30.9</v>
          </cell>
        </row>
        <row r="43">
          <cell r="C43">
            <v>27.428571428571427</v>
          </cell>
          <cell r="D43">
            <v>870</v>
          </cell>
          <cell r="E43">
            <v>765</v>
          </cell>
          <cell r="F43">
            <v>866</v>
          </cell>
          <cell r="G43">
            <v>761</v>
          </cell>
          <cell r="H43">
            <v>818</v>
          </cell>
          <cell r="I43">
            <v>721</v>
          </cell>
          <cell r="J43">
            <v>809</v>
          </cell>
          <cell r="K43">
            <v>708</v>
          </cell>
          <cell r="L43">
            <v>32.700000000000003</v>
          </cell>
          <cell r="M43">
            <v>31.1</v>
          </cell>
        </row>
        <row r="44">
          <cell r="C44">
            <v>27.571428571428573</v>
          </cell>
          <cell r="D44">
            <v>892</v>
          </cell>
          <cell r="E44">
            <v>784</v>
          </cell>
          <cell r="F44">
            <v>888</v>
          </cell>
          <cell r="G44">
            <v>781</v>
          </cell>
          <cell r="H44">
            <v>839</v>
          </cell>
          <cell r="I44">
            <v>739</v>
          </cell>
          <cell r="J44">
            <v>830</v>
          </cell>
          <cell r="K44">
            <v>727</v>
          </cell>
          <cell r="L44">
            <v>33</v>
          </cell>
          <cell r="M44">
            <v>31.4</v>
          </cell>
        </row>
        <row r="45">
          <cell r="C45">
            <v>27.714285714285715</v>
          </cell>
          <cell r="D45">
            <v>903</v>
          </cell>
          <cell r="E45">
            <v>794</v>
          </cell>
          <cell r="F45">
            <v>899</v>
          </cell>
          <cell r="G45">
            <v>790</v>
          </cell>
          <cell r="H45">
            <v>850</v>
          </cell>
          <cell r="I45">
            <v>749</v>
          </cell>
          <cell r="J45">
            <v>841</v>
          </cell>
          <cell r="K45">
            <v>737</v>
          </cell>
          <cell r="L45">
            <v>33.200000000000003</v>
          </cell>
          <cell r="M45">
            <v>31.5</v>
          </cell>
        </row>
        <row r="46">
          <cell r="C46">
            <v>27.857142857142858</v>
          </cell>
          <cell r="D46">
            <v>925</v>
          </cell>
          <cell r="E46">
            <v>813</v>
          </cell>
          <cell r="F46">
            <v>922</v>
          </cell>
          <cell r="G46">
            <v>810</v>
          </cell>
          <cell r="H46">
            <v>871</v>
          </cell>
          <cell r="I46">
            <v>768</v>
          </cell>
          <cell r="J46">
            <v>864</v>
          </cell>
          <cell r="K46">
            <v>757</v>
          </cell>
          <cell r="L46">
            <v>33.5</v>
          </cell>
          <cell r="M46">
            <v>31.8</v>
          </cell>
        </row>
        <row r="47">
          <cell r="C47">
            <v>28</v>
          </cell>
          <cell r="D47">
            <v>936</v>
          </cell>
          <cell r="E47">
            <v>823</v>
          </cell>
          <cell r="F47">
            <v>933</v>
          </cell>
          <cell r="G47">
            <v>820</v>
          </cell>
          <cell r="H47">
            <v>882</v>
          </cell>
          <cell r="I47">
            <v>777</v>
          </cell>
          <cell r="J47">
            <v>875</v>
          </cell>
          <cell r="K47">
            <v>767</v>
          </cell>
          <cell r="L47">
            <v>33.700000000000003</v>
          </cell>
          <cell r="M47">
            <v>32</v>
          </cell>
        </row>
        <row r="48">
          <cell r="C48">
            <v>28.142857142857142</v>
          </cell>
          <cell r="D48">
            <v>948</v>
          </cell>
          <cell r="E48">
            <v>833</v>
          </cell>
          <cell r="F48">
            <v>944</v>
          </cell>
          <cell r="G48">
            <v>830</v>
          </cell>
          <cell r="H48">
            <v>893</v>
          </cell>
          <cell r="I48">
            <v>787</v>
          </cell>
          <cell r="J48">
            <v>887</v>
          </cell>
          <cell r="K48">
            <v>777</v>
          </cell>
          <cell r="L48">
            <v>33.799999999999997</v>
          </cell>
          <cell r="M48">
            <v>32.1</v>
          </cell>
        </row>
        <row r="49">
          <cell r="C49">
            <v>28.285714285714285</v>
          </cell>
          <cell r="D49">
            <v>970</v>
          </cell>
          <cell r="E49">
            <v>853</v>
          </cell>
          <cell r="F49">
            <v>967</v>
          </cell>
          <cell r="G49">
            <v>851</v>
          </cell>
          <cell r="H49">
            <v>915</v>
          </cell>
          <cell r="I49">
            <v>806</v>
          </cell>
          <cell r="J49">
            <v>910</v>
          </cell>
          <cell r="K49">
            <v>798</v>
          </cell>
          <cell r="L49">
            <v>34.1</v>
          </cell>
          <cell r="M49">
            <v>32.4</v>
          </cell>
        </row>
        <row r="50">
          <cell r="C50">
            <v>28.428571428571427</v>
          </cell>
          <cell r="D50">
            <v>982</v>
          </cell>
          <cell r="E50">
            <v>863</v>
          </cell>
          <cell r="F50">
            <v>979</v>
          </cell>
          <cell r="G50">
            <v>861</v>
          </cell>
          <cell r="H50">
            <v>926</v>
          </cell>
          <cell r="I50">
            <v>816</v>
          </cell>
          <cell r="J50">
            <v>922</v>
          </cell>
          <cell r="K50">
            <v>809</v>
          </cell>
          <cell r="L50">
            <v>34.200000000000003</v>
          </cell>
          <cell r="M50">
            <v>32.6</v>
          </cell>
        </row>
        <row r="51">
          <cell r="C51">
            <v>28.571428571428573</v>
          </cell>
          <cell r="D51">
            <v>1005</v>
          </cell>
          <cell r="E51">
            <v>884</v>
          </cell>
          <cell r="F51">
            <v>1003</v>
          </cell>
          <cell r="G51">
            <v>882</v>
          </cell>
          <cell r="H51">
            <v>949</v>
          </cell>
          <cell r="I51">
            <v>836</v>
          </cell>
          <cell r="J51">
            <v>945</v>
          </cell>
          <cell r="K51">
            <v>830</v>
          </cell>
          <cell r="L51">
            <v>34.5</v>
          </cell>
          <cell r="M51">
            <v>32.9</v>
          </cell>
        </row>
        <row r="52">
          <cell r="C52">
            <v>28.714285714285715</v>
          </cell>
          <cell r="D52">
            <v>1017</v>
          </cell>
          <cell r="E52">
            <v>894</v>
          </cell>
          <cell r="F52">
            <v>1015</v>
          </cell>
          <cell r="G52">
            <v>892</v>
          </cell>
          <cell r="H52">
            <v>960</v>
          </cell>
          <cell r="I52">
            <v>845</v>
          </cell>
          <cell r="J52">
            <v>958</v>
          </cell>
          <cell r="K52">
            <v>841</v>
          </cell>
          <cell r="L52">
            <v>34.700000000000003</v>
          </cell>
          <cell r="M52">
            <v>33</v>
          </cell>
        </row>
        <row r="53">
          <cell r="C53">
            <v>28.857142857142858</v>
          </cell>
          <cell r="D53">
            <v>1040</v>
          </cell>
          <cell r="E53">
            <v>915</v>
          </cell>
          <cell r="F53">
            <v>1039</v>
          </cell>
          <cell r="G53">
            <v>914</v>
          </cell>
          <cell r="H53">
            <v>983</v>
          </cell>
          <cell r="I53">
            <v>865</v>
          </cell>
          <cell r="J53">
            <v>982</v>
          </cell>
          <cell r="K53">
            <v>863</v>
          </cell>
          <cell r="L53">
            <v>35</v>
          </cell>
          <cell r="M53">
            <v>33.299999999999997</v>
          </cell>
        </row>
        <row r="54">
          <cell r="C54">
            <v>29</v>
          </cell>
          <cell r="D54">
            <v>1052</v>
          </cell>
          <cell r="E54">
            <v>925</v>
          </cell>
          <cell r="F54">
            <v>1051</v>
          </cell>
          <cell r="G54">
            <v>924</v>
          </cell>
          <cell r="H54">
            <v>994</v>
          </cell>
          <cell r="I54">
            <v>875</v>
          </cell>
          <cell r="J54">
            <v>994</v>
          </cell>
          <cell r="K54">
            <v>874</v>
          </cell>
          <cell r="L54">
            <v>35.1</v>
          </cell>
          <cell r="M54">
            <v>33.5</v>
          </cell>
        </row>
        <row r="55">
          <cell r="C55">
            <v>29.142857142857142</v>
          </cell>
          <cell r="D55">
            <v>1064</v>
          </cell>
          <cell r="E55">
            <v>936</v>
          </cell>
          <cell r="F55">
            <v>1063</v>
          </cell>
          <cell r="G55">
            <v>935</v>
          </cell>
          <cell r="H55">
            <v>1006</v>
          </cell>
          <cell r="I55">
            <v>885</v>
          </cell>
          <cell r="J55">
            <v>1007</v>
          </cell>
          <cell r="K55">
            <v>885</v>
          </cell>
          <cell r="L55">
            <v>35.299999999999997</v>
          </cell>
          <cell r="M55">
            <v>33.6</v>
          </cell>
        </row>
        <row r="56">
          <cell r="C56">
            <v>29.285714285714285</v>
          </cell>
          <cell r="D56">
            <v>1089</v>
          </cell>
          <cell r="E56">
            <v>957</v>
          </cell>
          <cell r="F56">
            <v>1088</v>
          </cell>
          <cell r="G56">
            <v>957</v>
          </cell>
          <cell r="H56">
            <v>1029</v>
          </cell>
          <cell r="I56">
            <v>906</v>
          </cell>
          <cell r="J56">
            <v>1032</v>
          </cell>
          <cell r="K56">
            <v>907</v>
          </cell>
          <cell r="L56">
            <v>35.5</v>
          </cell>
          <cell r="M56">
            <v>33.9</v>
          </cell>
        </row>
        <row r="57">
          <cell r="C57">
            <v>29.428571428571427</v>
          </cell>
          <cell r="D57">
            <v>1101</v>
          </cell>
          <cell r="E57">
            <v>968</v>
          </cell>
          <cell r="F57">
            <v>1101</v>
          </cell>
          <cell r="G57">
            <v>968</v>
          </cell>
          <cell r="H57">
            <v>1041</v>
          </cell>
          <cell r="I57">
            <v>916</v>
          </cell>
          <cell r="J57">
            <v>1045</v>
          </cell>
          <cell r="K57">
            <v>919</v>
          </cell>
          <cell r="L57">
            <v>35.700000000000003</v>
          </cell>
          <cell r="M57">
            <v>34.1</v>
          </cell>
        </row>
        <row r="58">
          <cell r="C58">
            <v>29.571428571428573</v>
          </cell>
          <cell r="D58">
            <v>1126</v>
          </cell>
          <cell r="E58">
            <v>990</v>
          </cell>
          <cell r="F58">
            <v>1126</v>
          </cell>
          <cell r="G58">
            <v>991</v>
          </cell>
          <cell r="H58">
            <v>1064</v>
          </cell>
          <cell r="I58">
            <v>936</v>
          </cell>
          <cell r="J58">
            <v>1071</v>
          </cell>
          <cell r="K58">
            <v>942</v>
          </cell>
          <cell r="L58">
            <v>36</v>
          </cell>
          <cell r="M58">
            <v>34.299999999999997</v>
          </cell>
        </row>
        <row r="59">
          <cell r="C59">
            <v>29.714285714285715</v>
          </cell>
          <cell r="D59">
            <v>1138</v>
          </cell>
          <cell r="E59">
            <v>1001</v>
          </cell>
          <cell r="F59">
            <v>1139</v>
          </cell>
          <cell r="G59">
            <v>1002</v>
          </cell>
          <cell r="H59">
            <v>1076</v>
          </cell>
          <cell r="I59">
            <v>947</v>
          </cell>
          <cell r="J59">
            <v>1084</v>
          </cell>
          <cell r="K59">
            <v>954</v>
          </cell>
          <cell r="L59">
            <v>36.1</v>
          </cell>
          <cell r="M59">
            <v>34.5</v>
          </cell>
        </row>
        <row r="60">
          <cell r="C60">
            <v>29.857142857142858</v>
          </cell>
          <cell r="D60">
            <v>1163</v>
          </cell>
          <cell r="E60">
            <v>1023</v>
          </cell>
          <cell r="F60">
            <v>1165</v>
          </cell>
          <cell r="G60">
            <v>1025</v>
          </cell>
          <cell r="H60">
            <v>1100</v>
          </cell>
          <cell r="I60">
            <v>968</v>
          </cell>
          <cell r="J60">
            <v>1110</v>
          </cell>
          <cell r="K60">
            <v>977</v>
          </cell>
          <cell r="L60">
            <v>36.4</v>
          </cell>
          <cell r="M60">
            <v>34.700000000000003</v>
          </cell>
        </row>
        <row r="61">
          <cell r="C61">
            <v>30</v>
          </cell>
          <cell r="D61">
            <v>1176</v>
          </cell>
          <cell r="E61">
            <v>1034</v>
          </cell>
          <cell r="F61">
            <v>1178</v>
          </cell>
          <cell r="G61">
            <v>1037</v>
          </cell>
          <cell r="H61">
            <v>1112</v>
          </cell>
          <cell r="I61">
            <v>978</v>
          </cell>
          <cell r="J61">
            <v>1123</v>
          </cell>
          <cell r="K61">
            <v>989</v>
          </cell>
          <cell r="L61">
            <v>36.5</v>
          </cell>
          <cell r="M61">
            <v>34.9</v>
          </cell>
        </row>
        <row r="62">
          <cell r="C62">
            <v>30.142857142857142</v>
          </cell>
          <cell r="D62">
            <v>1189</v>
          </cell>
          <cell r="E62">
            <v>1045</v>
          </cell>
          <cell r="F62">
            <v>1191</v>
          </cell>
          <cell r="G62">
            <v>1048</v>
          </cell>
          <cell r="H62">
            <v>1124</v>
          </cell>
          <cell r="I62">
            <v>989</v>
          </cell>
          <cell r="J62">
            <v>1136</v>
          </cell>
          <cell r="K62">
            <v>1001</v>
          </cell>
          <cell r="L62">
            <v>36.6</v>
          </cell>
          <cell r="M62">
            <v>35</v>
          </cell>
        </row>
        <row r="63">
          <cell r="C63">
            <v>30.285714285714285</v>
          </cell>
          <cell r="D63">
            <v>1214</v>
          </cell>
          <cell r="E63">
            <v>1068</v>
          </cell>
          <cell r="F63">
            <v>1218</v>
          </cell>
          <cell r="G63">
            <v>1072</v>
          </cell>
          <cell r="H63">
            <v>1148</v>
          </cell>
          <cell r="I63">
            <v>1010</v>
          </cell>
          <cell r="J63">
            <v>1163</v>
          </cell>
          <cell r="K63">
            <v>1025</v>
          </cell>
          <cell r="L63">
            <v>36.9</v>
          </cell>
          <cell r="M63">
            <v>35.299999999999997</v>
          </cell>
        </row>
        <row r="64">
          <cell r="C64">
            <v>30.428571428571427</v>
          </cell>
          <cell r="D64">
            <v>1227</v>
          </cell>
          <cell r="E64">
            <v>1079</v>
          </cell>
          <cell r="F64">
            <v>1231</v>
          </cell>
          <cell r="G64">
            <v>1084</v>
          </cell>
          <cell r="H64">
            <v>1160</v>
          </cell>
          <cell r="I64">
            <v>1021</v>
          </cell>
          <cell r="J64">
            <v>1177</v>
          </cell>
          <cell r="K64">
            <v>1038</v>
          </cell>
          <cell r="L64">
            <v>37</v>
          </cell>
          <cell r="M64">
            <v>35.4</v>
          </cell>
        </row>
        <row r="65">
          <cell r="C65">
            <v>30.571428571428573</v>
          </cell>
          <cell r="D65">
            <v>1254</v>
          </cell>
          <cell r="E65">
            <v>1102</v>
          </cell>
          <cell r="F65">
            <v>1259</v>
          </cell>
          <cell r="G65">
            <v>1108</v>
          </cell>
          <cell r="H65">
            <v>1185</v>
          </cell>
          <cell r="I65">
            <v>1042</v>
          </cell>
          <cell r="J65">
            <v>1204</v>
          </cell>
          <cell r="K65">
            <v>1062</v>
          </cell>
          <cell r="L65">
            <v>37.299999999999997</v>
          </cell>
          <cell r="M65">
            <v>35.6</v>
          </cell>
        </row>
        <row r="66">
          <cell r="C66">
            <v>30.714285714285715</v>
          </cell>
          <cell r="D66">
            <v>1267</v>
          </cell>
          <cell r="E66">
            <v>1114</v>
          </cell>
          <cell r="F66">
            <v>1272</v>
          </cell>
          <cell r="G66">
            <v>1120</v>
          </cell>
          <cell r="H66">
            <v>1197</v>
          </cell>
          <cell r="I66">
            <v>1053</v>
          </cell>
          <cell r="J66">
            <v>1218</v>
          </cell>
          <cell r="K66">
            <v>1075</v>
          </cell>
          <cell r="L66">
            <v>37.4</v>
          </cell>
          <cell r="M66">
            <v>35.799999999999997</v>
          </cell>
        </row>
        <row r="67">
          <cell r="C67">
            <v>30.857142857142858</v>
          </cell>
          <cell r="D67">
            <v>1293</v>
          </cell>
          <cell r="E67">
            <v>1137</v>
          </cell>
          <cell r="F67">
            <v>1300</v>
          </cell>
          <cell r="G67">
            <v>1144</v>
          </cell>
          <cell r="H67">
            <v>1222</v>
          </cell>
          <cell r="I67">
            <v>1075</v>
          </cell>
          <cell r="J67">
            <v>1246</v>
          </cell>
          <cell r="K67">
            <v>1099</v>
          </cell>
          <cell r="L67">
            <v>37.700000000000003</v>
          </cell>
          <cell r="M67">
            <v>36</v>
          </cell>
        </row>
        <row r="68">
          <cell r="C68">
            <v>31</v>
          </cell>
          <cell r="D68">
            <v>1307</v>
          </cell>
          <cell r="E68">
            <v>1149</v>
          </cell>
          <cell r="F68">
            <v>1314</v>
          </cell>
          <cell r="G68">
            <v>1157</v>
          </cell>
          <cell r="H68">
            <v>1235</v>
          </cell>
          <cell r="I68">
            <v>1086</v>
          </cell>
          <cell r="J68">
            <v>1260</v>
          </cell>
          <cell r="K68">
            <v>1112</v>
          </cell>
          <cell r="L68">
            <v>37.799999999999997</v>
          </cell>
          <cell r="M68">
            <v>36.1</v>
          </cell>
        </row>
        <row r="69">
          <cell r="C69">
            <v>31.142857142857142</v>
          </cell>
          <cell r="D69">
            <v>1320</v>
          </cell>
          <cell r="E69">
            <v>1161</v>
          </cell>
          <cell r="F69">
            <v>1328</v>
          </cell>
          <cell r="G69">
            <v>1169</v>
          </cell>
          <cell r="H69">
            <v>1248</v>
          </cell>
          <cell r="I69">
            <v>1097</v>
          </cell>
          <cell r="J69">
            <v>1274</v>
          </cell>
          <cell r="K69">
            <v>1125</v>
          </cell>
          <cell r="L69">
            <v>37.9</v>
          </cell>
          <cell r="M69">
            <v>36.200000000000003</v>
          </cell>
        </row>
        <row r="70">
          <cell r="C70">
            <v>31.285714285714285</v>
          </cell>
          <cell r="D70">
            <v>1348</v>
          </cell>
          <cell r="E70">
            <v>1185</v>
          </cell>
          <cell r="F70">
            <v>1356</v>
          </cell>
          <cell r="G70">
            <v>1194</v>
          </cell>
          <cell r="H70">
            <v>1273</v>
          </cell>
          <cell r="I70">
            <v>1119</v>
          </cell>
          <cell r="J70">
            <v>1302</v>
          </cell>
          <cell r="K70">
            <v>1150</v>
          </cell>
          <cell r="L70">
            <v>38.1</v>
          </cell>
          <cell r="M70">
            <v>36.4</v>
          </cell>
        </row>
        <row r="71">
          <cell r="C71">
            <v>31.428571428571427</v>
          </cell>
          <cell r="D71">
            <v>1361</v>
          </cell>
          <cell r="E71">
            <v>1197</v>
          </cell>
          <cell r="F71">
            <v>1371</v>
          </cell>
          <cell r="G71">
            <v>1207</v>
          </cell>
          <cell r="H71">
            <v>1286</v>
          </cell>
          <cell r="I71">
            <v>1130</v>
          </cell>
          <cell r="J71">
            <v>1316</v>
          </cell>
          <cell r="K71">
            <v>1163</v>
          </cell>
          <cell r="L71">
            <v>38.200000000000003</v>
          </cell>
          <cell r="M71">
            <v>36.5</v>
          </cell>
        </row>
        <row r="72">
          <cell r="C72">
            <v>31.571428571428573</v>
          </cell>
          <cell r="D72">
            <v>1389</v>
          </cell>
          <cell r="E72">
            <v>1221</v>
          </cell>
          <cell r="F72">
            <v>1399</v>
          </cell>
          <cell r="G72">
            <v>1232</v>
          </cell>
          <cell r="H72">
            <v>1312</v>
          </cell>
          <cell r="I72">
            <v>1153</v>
          </cell>
          <cell r="J72">
            <v>1345</v>
          </cell>
          <cell r="K72">
            <v>1189</v>
          </cell>
          <cell r="L72">
            <v>38.5</v>
          </cell>
          <cell r="M72">
            <v>36.700000000000003</v>
          </cell>
        </row>
        <row r="73">
          <cell r="C73">
            <v>31.714285714285715</v>
          </cell>
          <cell r="D73">
            <v>1403</v>
          </cell>
          <cell r="E73">
            <v>1233</v>
          </cell>
          <cell r="F73">
            <v>1414</v>
          </cell>
          <cell r="G73">
            <v>1245</v>
          </cell>
          <cell r="H73">
            <v>1325</v>
          </cell>
          <cell r="I73">
            <v>1164</v>
          </cell>
          <cell r="J73">
            <v>1359</v>
          </cell>
          <cell r="K73">
            <v>1202</v>
          </cell>
          <cell r="L73">
            <v>38.6</v>
          </cell>
          <cell r="M73">
            <v>36.799999999999997</v>
          </cell>
        </row>
        <row r="74">
          <cell r="C74">
            <v>31.857142857142858</v>
          </cell>
          <cell r="D74">
            <v>1431</v>
          </cell>
          <cell r="E74">
            <v>1258</v>
          </cell>
          <cell r="F74">
            <v>1443</v>
          </cell>
          <cell r="G74">
            <v>1270</v>
          </cell>
          <cell r="H74">
            <v>1351</v>
          </cell>
          <cell r="I74">
            <v>1187</v>
          </cell>
          <cell r="J74">
            <v>1388</v>
          </cell>
          <cell r="K74">
            <v>1228</v>
          </cell>
          <cell r="L74">
            <v>38.799999999999997</v>
          </cell>
          <cell r="M74">
            <v>37</v>
          </cell>
        </row>
        <row r="75">
          <cell r="C75">
            <v>32</v>
          </cell>
          <cell r="D75">
            <v>1445</v>
          </cell>
          <cell r="E75">
            <v>1271</v>
          </cell>
          <cell r="F75">
            <v>1457</v>
          </cell>
          <cell r="G75">
            <v>1283</v>
          </cell>
          <cell r="H75">
            <v>1364</v>
          </cell>
          <cell r="I75">
            <v>1199</v>
          </cell>
          <cell r="J75">
            <v>1402</v>
          </cell>
          <cell r="K75">
            <v>1241</v>
          </cell>
          <cell r="L75">
            <v>38.9</v>
          </cell>
          <cell r="M75">
            <v>37.1</v>
          </cell>
        </row>
        <row r="76">
          <cell r="C76">
            <v>32.142857142857146</v>
          </cell>
          <cell r="D76">
            <v>1459</v>
          </cell>
          <cell r="E76">
            <v>1283</v>
          </cell>
          <cell r="F76">
            <v>1472</v>
          </cell>
          <cell r="G76">
            <v>1296</v>
          </cell>
          <cell r="H76">
            <v>1377</v>
          </cell>
          <cell r="I76">
            <v>1210</v>
          </cell>
          <cell r="J76">
            <v>1417</v>
          </cell>
          <cell r="K76">
            <v>1254</v>
          </cell>
          <cell r="L76">
            <v>39</v>
          </cell>
          <cell r="M76">
            <v>37.200000000000003</v>
          </cell>
        </row>
        <row r="77">
          <cell r="C77">
            <v>32.285714285714285</v>
          </cell>
          <cell r="D77">
            <v>1488</v>
          </cell>
          <cell r="E77">
            <v>1308</v>
          </cell>
          <cell r="F77">
            <v>1502</v>
          </cell>
          <cell r="G77">
            <v>1323</v>
          </cell>
          <cell r="H77">
            <v>1404</v>
          </cell>
          <cell r="I77">
            <v>1234</v>
          </cell>
          <cell r="J77">
            <v>1446</v>
          </cell>
          <cell r="K77">
            <v>1280</v>
          </cell>
          <cell r="L77">
            <v>39.200000000000003</v>
          </cell>
          <cell r="M77">
            <v>37.4</v>
          </cell>
        </row>
        <row r="78">
          <cell r="C78">
            <v>32.428571428571431</v>
          </cell>
          <cell r="D78">
            <v>1502</v>
          </cell>
          <cell r="E78">
            <v>1321</v>
          </cell>
          <cell r="F78">
            <v>1517</v>
          </cell>
          <cell r="G78">
            <v>1336</v>
          </cell>
          <cell r="H78">
            <v>1418</v>
          </cell>
          <cell r="I78">
            <v>1246</v>
          </cell>
          <cell r="J78">
            <v>1461</v>
          </cell>
          <cell r="K78">
            <v>1293</v>
          </cell>
          <cell r="L78">
            <v>39.299999999999997</v>
          </cell>
          <cell r="M78">
            <v>37.5</v>
          </cell>
        </row>
        <row r="79">
          <cell r="C79">
            <v>32.571428571428569</v>
          </cell>
          <cell r="D79">
            <v>1532</v>
          </cell>
          <cell r="E79">
            <v>1347</v>
          </cell>
          <cell r="F79">
            <v>1547</v>
          </cell>
          <cell r="G79">
            <v>1363</v>
          </cell>
          <cell r="H79">
            <v>1445</v>
          </cell>
          <cell r="I79">
            <v>1270</v>
          </cell>
          <cell r="J79">
            <v>1490</v>
          </cell>
          <cell r="K79">
            <v>1320</v>
          </cell>
          <cell r="L79">
            <v>39.5</v>
          </cell>
          <cell r="M79">
            <v>37.700000000000003</v>
          </cell>
        </row>
        <row r="80">
          <cell r="C80">
            <v>32.714285714285715</v>
          </cell>
          <cell r="D80">
            <v>1546</v>
          </cell>
          <cell r="E80">
            <v>1360</v>
          </cell>
          <cell r="F80">
            <v>1562</v>
          </cell>
          <cell r="G80">
            <v>1376</v>
          </cell>
          <cell r="H80">
            <v>1459</v>
          </cell>
          <cell r="I80">
            <v>1282</v>
          </cell>
          <cell r="J80">
            <v>1505</v>
          </cell>
          <cell r="K80">
            <v>1333</v>
          </cell>
          <cell r="L80">
            <v>39.6</v>
          </cell>
          <cell r="M80">
            <v>37.799999999999997</v>
          </cell>
        </row>
        <row r="81">
          <cell r="C81">
            <v>32.857142857142854</v>
          </cell>
          <cell r="D81">
            <v>1576</v>
          </cell>
          <cell r="E81">
            <v>1386</v>
          </cell>
          <cell r="F81">
            <v>1592</v>
          </cell>
          <cell r="G81">
            <v>1403</v>
          </cell>
          <cell r="H81">
            <v>1487</v>
          </cell>
          <cell r="I81">
            <v>1307</v>
          </cell>
          <cell r="J81">
            <v>1535</v>
          </cell>
          <cell r="K81">
            <v>1360</v>
          </cell>
          <cell r="L81">
            <v>39.799999999999997</v>
          </cell>
          <cell r="M81">
            <v>38</v>
          </cell>
        </row>
        <row r="82">
          <cell r="C82">
            <v>33</v>
          </cell>
          <cell r="D82">
            <v>1590</v>
          </cell>
          <cell r="E82">
            <v>1399</v>
          </cell>
          <cell r="F82">
            <v>1608</v>
          </cell>
          <cell r="G82">
            <v>1417</v>
          </cell>
          <cell r="H82">
            <v>1501</v>
          </cell>
          <cell r="I82">
            <v>1319</v>
          </cell>
          <cell r="J82">
            <v>1550</v>
          </cell>
          <cell r="K82">
            <v>1374</v>
          </cell>
          <cell r="L82">
            <v>39.9</v>
          </cell>
          <cell r="M82">
            <v>38.1</v>
          </cell>
        </row>
        <row r="83">
          <cell r="C83">
            <v>33.142857142857146</v>
          </cell>
          <cell r="D83">
            <v>1605</v>
          </cell>
          <cell r="E83">
            <v>1412</v>
          </cell>
          <cell r="F83">
            <v>1623</v>
          </cell>
          <cell r="G83">
            <v>1430</v>
          </cell>
          <cell r="H83">
            <v>1515</v>
          </cell>
          <cell r="I83">
            <v>1332</v>
          </cell>
          <cell r="J83">
            <v>1565</v>
          </cell>
          <cell r="K83">
            <v>1388</v>
          </cell>
          <cell r="L83">
            <v>40</v>
          </cell>
          <cell r="M83">
            <v>38.200000000000003</v>
          </cell>
        </row>
        <row r="84">
          <cell r="C84">
            <v>33.285714285714285</v>
          </cell>
          <cell r="D84">
            <v>1635</v>
          </cell>
          <cell r="E84">
            <v>1439</v>
          </cell>
          <cell r="F84">
            <v>1654</v>
          </cell>
          <cell r="G84">
            <v>1458</v>
          </cell>
          <cell r="H84">
            <v>1544</v>
          </cell>
          <cell r="I84">
            <v>1357</v>
          </cell>
          <cell r="J84">
            <v>1595</v>
          </cell>
          <cell r="K84">
            <v>1415</v>
          </cell>
          <cell r="L84">
            <v>40.200000000000003</v>
          </cell>
          <cell r="M84">
            <v>38.299999999999997</v>
          </cell>
        </row>
        <row r="85">
          <cell r="C85">
            <v>33.428571428571431</v>
          </cell>
          <cell r="D85">
            <v>1650</v>
          </cell>
          <cell r="E85">
            <v>1452</v>
          </cell>
          <cell r="F85">
            <v>1670</v>
          </cell>
          <cell r="G85">
            <v>1472</v>
          </cell>
          <cell r="H85">
            <v>1558</v>
          </cell>
          <cell r="I85">
            <v>1370</v>
          </cell>
          <cell r="J85">
            <v>1610</v>
          </cell>
          <cell r="K85">
            <v>1429</v>
          </cell>
          <cell r="L85">
            <v>40.299999999999997</v>
          </cell>
          <cell r="M85">
            <v>38.4</v>
          </cell>
        </row>
        <row r="86">
          <cell r="C86">
            <v>33.571428571428569</v>
          </cell>
          <cell r="D86">
            <v>1680</v>
          </cell>
          <cell r="E86">
            <v>1479</v>
          </cell>
          <cell r="F86">
            <v>1701</v>
          </cell>
          <cell r="G86">
            <v>1500</v>
          </cell>
          <cell r="H86">
            <v>1587</v>
          </cell>
          <cell r="I86">
            <v>1396</v>
          </cell>
          <cell r="J86">
            <v>1640</v>
          </cell>
          <cell r="K86">
            <v>1456</v>
          </cell>
          <cell r="L86">
            <v>40.5</v>
          </cell>
          <cell r="M86">
            <v>38.6</v>
          </cell>
        </row>
        <row r="87">
          <cell r="C87">
            <v>33.714285714285715</v>
          </cell>
          <cell r="D87">
            <v>1695</v>
          </cell>
          <cell r="E87">
            <v>1493</v>
          </cell>
          <cell r="F87">
            <v>1717</v>
          </cell>
          <cell r="G87">
            <v>1514</v>
          </cell>
          <cell r="H87">
            <v>1602</v>
          </cell>
          <cell r="I87">
            <v>1409</v>
          </cell>
          <cell r="J87">
            <v>1656</v>
          </cell>
          <cell r="K87">
            <v>1470</v>
          </cell>
          <cell r="L87">
            <v>40.6</v>
          </cell>
          <cell r="M87">
            <v>38.700000000000003</v>
          </cell>
        </row>
        <row r="88">
          <cell r="C88">
            <v>33.857142857142854</v>
          </cell>
          <cell r="D88">
            <v>1725</v>
          </cell>
          <cell r="E88">
            <v>1520</v>
          </cell>
          <cell r="F88">
            <v>1749</v>
          </cell>
          <cell r="G88">
            <v>1543</v>
          </cell>
          <cell r="H88">
            <v>1631</v>
          </cell>
          <cell r="I88">
            <v>1436</v>
          </cell>
          <cell r="J88">
            <v>1686</v>
          </cell>
          <cell r="K88">
            <v>1499</v>
          </cell>
          <cell r="L88">
            <v>40.799999999999997</v>
          </cell>
          <cell r="M88">
            <v>38.9</v>
          </cell>
        </row>
        <row r="89">
          <cell r="C89">
            <v>34</v>
          </cell>
          <cell r="D89">
            <v>1741</v>
          </cell>
          <cell r="E89">
            <v>1534</v>
          </cell>
          <cell r="F89">
            <v>1765</v>
          </cell>
          <cell r="G89">
            <v>1558</v>
          </cell>
          <cell r="H89">
            <v>1646</v>
          </cell>
          <cell r="I89">
            <v>1450</v>
          </cell>
          <cell r="J89">
            <v>1702</v>
          </cell>
          <cell r="K89">
            <v>1513</v>
          </cell>
          <cell r="L89">
            <v>40.9</v>
          </cell>
          <cell r="M89">
            <v>39</v>
          </cell>
        </row>
        <row r="90">
          <cell r="C90">
            <v>34.142857142857146</v>
          </cell>
          <cell r="D90">
            <v>1756</v>
          </cell>
          <cell r="E90">
            <v>1547</v>
          </cell>
          <cell r="F90">
            <v>1781</v>
          </cell>
          <cell r="G90">
            <v>1572</v>
          </cell>
          <cell r="H90">
            <v>1662</v>
          </cell>
          <cell r="I90">
            <v>1463</v>
          </cell>
          <cell r="J90">
            <v>1718</v>
          </cell>
          <cell r="K90">
            <v>1527</v>
          </cell>
          <cell r="L90">
            <v>41</v>
          </cell>
          <cell r="M90">
            <v>39.1</v>
          </cell>
        </row>
        <row r="91">
          <cell r="C91">
            <v>34.285714285714285</v>
          </cell>
          <cell r="D91">
            <v>1787</v>
          </cell>
          <cell r="E91">
            <v>1575</v>
          </cell>
          <cell r="F91">
            <v>1814</v>
          </cell>
          <cell r="G91">
            <v>1602</v>
          </cell>
          <cell r="H91">
            <v>1692</v>
          </cell>
          <cell r="I91">
            <v>1491</v>
          </cell>
          <cell r="J91">
            <v>1749</v>
          </cell>
          <cell r="K91">
            <v>1556</v>
          </cell>
          <cell r="L91">
            <v>41.3</v>
          </cell>
          <cell r="M91">
            <v>39.299999999999997</v>
          </cell>
        </row>
        <row r="92">
          <cell r="C92">
            <v>34.428571428571431</v>
          </cell>
          <cell r="D92">
            <v>1802</v>
          </cell>
          <cell r="E92">
            <v>1589</v>
          </cell>
          <cell r="F92">
            <v>1830</v>
          </cell>
          <cell r="G92">
            <v>1617</v>
          </cell>
          <cell r="H92">
            <v>1707</v>
          </cell>
          <cell r="I92">
            <v>1505</v>
          </cell>
          <cell r="J92">
            <v>1765</v>
          </cell>
          <cell r="K92">
            <v>1571</v>
          </cell>
          <cell r="L92">
            <v>41.4</v>
          </cell>
          <cell r="M92">
            <v>39.4</v>
          </cell>
        </row>
        <row r="93">
          <cell r="C93">
            <v>34.571428571428569</v>
          </cell>
          <cell r="D93">
            <v>1833</v>
          </cell>
          <cell r="E93">
            <v>1617</v>
          </cell>
          <cell r="F93">
            <v>1864</v>
          </cell>
          <cell r="G93">
            <v>1647</v>
          </cell>
          <cell r="H93">
            <v>1738</v>
          </cell>
          <cell r="I93">
            <v>1533</v>
          </cell>
          <cell r="J93">
            <v>1797</v>
          </cell>
          <cell r="K93">
            <v>1600</v>
          </cell>
          <cell r="L93">
            <v>41.6</v>
          </cell>
          <cell r="M93">
            <v>39.6</v>
          </cell>
        </row>
        <row r="94">
          <cell r="C94">
            <v>34.714285714285715</v>
          </cell>
          <cell r="D94">
            <v>1849</v>
          </cell>
          <cell r="E94">
            <v>1631</v>
          </cell>
          <cell r="F94">
            <v>1880</v>
          </cell>
          <cell r="G94">
            <v>1663</v>
          </cell>
          <cell r="H94">
            <v>1754</v>
          </cell>
          <cell r="I94">
            <v>1548</v>
          </cell>
          <cell r="J94">
            <v>1813</v>
          </cell>
          <cell r="K94">
            <v>1615</v>
          </cell>
          <cell r="L94">
            <v>41.7</v>
          </cell>
          <cell r="M94">
            <v>39.700000000000003</v>
          </cell>
        </row>
        <row r="95">
          <cell r="C95">
            <v>34.857142857142854</v>
          </cell>
          <cell r="D95">
            <v>1880</v>
          </cell>
          <cell r="E95">
            <v>1660</v>
          </cell>
          <cell r="F95">
            <v>1915</v>
          </cell>
          <cell r="G95">
            <v>1694</v>
          </cell>
          <cell r="H95">
            <v>1785</v>
          </cell>
          <cell r="I95">
            <v>1577</v>
          </cell>
          <cell r="J95">
            <v>1846</v>
          </cell>
          <cell r="K95">
            <v>1646</v>
          </cell>
          <cell r="L95">
            <v>41.9</v>
          </cell>
          <cell r="M95">
            <v>39.9</v>
          </cell>
        </row>
        <row r="96">
          <cell r="C96">
            <v>35</v>
          </cell>
          <cell r="D96">
            <v>1896</v>
          </cell>
          <cell r="E96">
            <v>1675</v>
          </cell>
          <cell r="F96">
            <v>1932</v>
          </cell>
          <cell r="G96">
            <v>1710</v>
          </cell>
          <cell r="H96">
            <v>1801</v>
          </cell>
          <cell r="I96">
            <v>1591</v>
          </cell>
          <cell r="J96">
            <v>1862</v>
          </cell>
          <cell r="K96">
            <v>1661</v>
          </cell>
          <cell r="L96">
            <v>42</v>
          </cell>
          <cell r="M96">
            <v>40</v>
          </cell>
        </row>
        <row r="97">
          <cell r="C97">
            <v>35.142857142857146</v>
          </cell>
          <cell r="D97">
            <v>1911</v>
          </cell>
          <cell r="E97">
            <v>1689</v>
          </cell>
          <cell r="F97">
            <v>1949</v>
          </cell>
          <cell r="G97">
            <v>1726</v>
          </cell>
          <cell r="H97">
            <v>1817</v>
          </cell>
          <cell r="I97">
            <v>1606</v>
          </cell>
          <cell r="J97">
            <v>1879</v>
          </cell>
          <cell r="K97">
            <v>1676</v>
          </cell>
          <cell r="L97">
            <v>42.1</v>
          </cell>
          <cell r="M97">
            <v>40.1</v>
          </cell>
        </row>
        <row r="98">
          <cell r="C98">
            <v>35.285714285714285</v>
          </cell>
          <cell r="D98">
            <v>1943</v>
          </cell>
          <cell r="E98">
            <v>1718</v>
          </cell>
          <cell r="F98">
            <v>1984</v>
          </cell>
          <cell r="G98">
            <v>1759</v>
          </cell>
          <cell r="H98">
            <v>1849</v>
          </cell>
          <cell r="I98">
            <v>1636</v>
          </cell>
          <cell r="J98">
            <v>1912</v>
          </cell>
          <cell r="K98">
            <v>1708</v>
          </cell>
          <cell r="L98">
            <v>42.3</v>
          </cell>
          <cell r="M98">
            <v>40.299999999999997</v>
          </cell>
        </row>
        <row r="99">
          <cell r="C99">
            <v>35.428571428571431</v>
          </cell>
          <cell r="D99">
            <v>1959</v>
          </cell>
          <cell r="E99">
            <v>1733</v>
          </cell>
          <cell r="F99">
            <v>2002</v>
          </cell>
          <cell r="G99">
            <v>1776</v>
          </cell>
          <cell r="H99">
            <v>1865</v>
          </cell>
          <cell r="I99">
            <v>1651</v>
          </cell>
          <cell r="J99">
            <v>1929</v>
          </cell>
          <cell r="K99">
            <v>1723</v>
          </cell>
          <cell r="L99">
            <v>42.4</v>
          </cell>
          <cell r="M99">
            <v>40.4</v>
          </cell>
        </row>
        <row r="100">
          <cell r="C100">
            <v>35.571428571428569</v>
          </cell>
          <cell r="D100">
            <v>1991</v>
          </cell>
          <cell r="E100">
            <v>1763</v>
          </cell>
          <cell r="F100">
            <v>2038</v>
          </cell>
          <cell r="G100">
            <v>1810</v>
          </cell>
          <cell r="H100">
            <v>1898</v>
          </cell>
          <cell r="I100">
            <v>1682</v>
          </cell>
          <cell r="J100">
            <v>1963</v>
          </cell>
          <cell r="K100">
            <v>1755</v>
          </cell>
          <cell r="L100">
            <v>42.7</v>
          </cell>
          <cell r="M100">
            <v>40.6</v>
          </cell>
        </row>
        <row r="101">
          <cell r="C101">
            <v>35.714285714285715</v>
          </cell>
          <cell r="D101">
            <v>2007</v>
          </cell>
          <cell r="E101">
            <v>1778</v>
          </cell>
          <cell r="F101">
            <v>2056</v>
          </cell>
          <cell r="G101">
            <v>1827</v>
          </cell>
          <cell r="H101">
            <v>1914</v>
          </cell>
          <cell r="I101">
            <v>1697</v>
          </cell>
          <cell r="J101">
            <v>1980</v>
          </cell>
          <cell r="K101">
            <v>1772</v>
          </cell>
          <cell r="L101">
            <v>42.8</v>
          </cell>
          <cell r="M101">
            <v>40.799999999999997</v>
          </cell>
        </row>
        <row r="102">
          <cell r="C102">
            <v>35.857142857142854</v>
          </cell>
          <cell r="D102">
            <v>2039</v>
          </cell>
          <cell r="E102">
            <v>1809</v>
          </cell>
          <cell r="F102">
            <v>2093</v>
          </cell>
          <cell r="G102">
            <v>1861</v>
          </cell>
          <cell r="H102">
            <v>1947</v>
          </cell>
          <cell r="I102">
            <v>1729</v>
          </cell>
          <cell r="J102">
            <v>2015</v>
          </cell>
          <cell r="K102">
            <v>1804</v>
          </cell>
          <cell r="L102">
            <v>43</v>
          </cell>
          <cell r="M102">
            <v>41</v>
          </cell>
        </row>
        <row r="103">
          <cell r="C103">
            <v>36</v>
          </cell>
          <cell r="D103">
            <v>2055</v>
          </cell>
          <cell r="E103">
            <v>1824</v>
          </cell>
          <cell r="F103">
            <v>2111</v>
          </cell>
          <cell r="G103">
            <v>1879</v>
          </cell>
          <cell r="H103">
            <v>1964</v>
          </cell>
          <cell r="I103">
            <v>1744</v>
          </cell>
          <cell r="J103">
            <v>2032</v>
          </cell>
          <cell r="K103">
            <v>1821</v>
          </cell>
          <cell r="L103">
            <v>43.1</v>
          </cell>
          <cell r="M103">
            <v>41.1</v>
          </cell>
        </row>
        <row r="104">
          <cell r="C104">
            <v>36.142857142857146</v>
          </cell>
          <cell r="D104">
            <v>2071</v>
          </cell>
          <cell r="E104">
            <v>1840</v>
          </cell>
          <cell r="F104">
            <v>2130</v>
          </cell>
          <cell r="G104">
            <v>1897</v>
          </cell>
          <cell r="H104">
            <v>1980</v>
          </cell>
          <cell r="I104">
            <v>1760</v>
          </cell>
          <cell r="J104">
            <v>2050</v>
          </cell>
          <cell r="K104">
            <v>1837</v>
          </cell>
          <cell r="L104">
            <v>43.3</v>
          </cell>
          <cell r="M104">
            <v>41.3</v>
          </cell>
        </row>
        <row r="105">
          <cell r="C105">
            <v>36.285714285714285</v>
          </cell>
          <cell r="D105">
            <v>2104</v>
          </cell>
          <cell r="E105">
            <v>1871</v>
          </cell>
          <cell r="F105">
            <v>2167</v>
          </cell>
          <cell r="G105">
            <v>1933</v>
          </cell>
          <cell r="H105">
            <v>2013</v>
          </cell>
          <cell r="I105">
            <v>1792</v>
          </cell>
          <cell r="J105">
            <v>2085</v>
          </cell>
          <cell r="K105">
            <v>1871</v>
          </cell>
          <cell r="L105">
            <v>43.5</v>
          </cell>
          <cell r="M105">
            <v>41.5</v>
          </cell>
        </row>
        <row r="106">
          <cell r="C106">
            <v>36.428571428571431</v>
          </cell>
          <cell r="D106">
            <v>2121</v>
          </cell>
          <cell r="E106">
            <v>1887</v>
          </cell>
          <cell r="F106">
            <v>2186</v>
          </cell>
          <cell r="G106">
            <v>1951</v>
          </cell>
          <cell r="H106">
            <v>2030</v>
          </cell>
          <cell r="I106">
            <v>1808</v>
          </cell>
          <cell r="J106">
            <v>2103</v>
          </cell>
          <cell r="K106">
            <v>1888</v>
          </cell>
          <cell r="L106">
            <v>43.6</v>
          </cell>
          <cell r="M106">
            <v>41.7</v>
          </cell>
        </row>
        <row r="107">
          <cell r="C107">
            <v>36.571428571428569</v>
          </cell>
          <cell r="D107">
            <v>2154</v>
          </cell>
          <cell r="E107">
            <v>1919</v>
          </cell>
          <cell r="F107">
            <v>2224</v>
          </cell>
          <cell r="G107">
            <v>1988</v>
          </cell>
          <cell r="H107">
            <v>2064</v>
          </cell>
          <cell r="I107">
            <v>1841</v>
          </cell>
          <cell r="J107">
            <v>2138</v>
          </cell>
          <cell r="K107">
            <v>1921</v>
          </cell>
          <cell r="L107">
            <v>43.9</v>
          </cell>
          <cell r="M107">
            <v>41.9</v>
          </cell>
        </row>
        <row r="108">
          <cell r="C108">
            <v>36.714285714285715</v>
          </cell>
          <cell r="D108">
            <v>2170</v>
          </cell>
          <cell r="E108">
            <v>1935</v>
          </cell>
          <cell r="F108">
            <v>2243</v>
          </cell>
          <cell r="G108">
            <v>2006</v>
          </cell>
          <cell r="H108">
            <v>2080</v>
          </cell>
          <cell r="I108">
            <v>1857</v>
          </cell>
          <cell r="J108">
            <v>2155</v>
          </cell>
          <cell r="K108">
            <v>1938</v>
          </cell>
          <cell r="L108">
            <v>44</v>
          </cell>
          <cell r="M108">
            <v>42.1</v>
          </cell>
        </row>
        <row r="109">
          <cell r="C109">
            <v>36.857142857142854</v>
          </cell>
          <cell r="D109">
            <v>2203</v>
          </cell>
          <cell r="E109">
            <v>1967</v>
          </cell>
          <cell r="F109">
            <v>2281</v>
          </cell>
          <cell r="G109">
            <v>2043</v>
          </cell>
          <cell r="H109">
            <v>2114</v>
          </cell>
          <cell r="I109">
            <v>1890</v>
          </cell>
          <cell r="J109">
            <v>2191</v>
          </cell>
          <cell r="K109">
            <v>1972</v>
          </cell>
          <cell r="L109">
            <v>44.2</v>
          </cell>
          <cell r="M109">
            <v>42.4</v>
          </cell>
        </row>
        <row r="110">
          <cell r="C110">
            <v>37</v>
          </cell>
          <cell r="D110">
            <v>2220</v>
          </cell>
          <cell r="E110">
            <v>1984</v>
          </cell>
          <cell r="F110">
            <v>2300</v>
          </cell>
          <cell r="G110">
            <v>2062</v>
          </cell>
          <cell r="H110">
            <v>2131</v>
          </cell>
          <cell r="I110">
            <v>1907</v>
          </cell>
          <cell r="J110">
            <v>2208</v>
          </cell>
          <cell r="K110">
            <v>1989</v>
          </cell>
          <cell r="L110">
            <v>44.4</v>
          </cell>
          <cell r="M110">
            <v>42.5</v>
          </cell>
        </row>
        <row r="111">
          <cell r="C111">
            <v>37.142857142857146</v>
          </cell>
          <cell r="D111">
            <v>2236</v>
          </cell>
          <cell r="E111">
            <v>2000</v>
          </cell>
          <cell r="F111">
            <v>2318</v>
          </cell>
          <cell r="G111">
            <v>2081</v>
          </cell>
          <cell r="H111">
            <v>2148</v>
          </cell>
          <cell r="I111">
            <v>1924</v>
          </cell>
          <cell r="J111">
            <v>2226</v>
          </cell>
          <cell r="K111">
            <v>2006</v>
          </cell>
          <cell r="L111">
            <v>44.5</v>
          </cell>
          <cell r="M111">
            <v>42.6</v>
          </cell>
        </row>
        <row r="112">
          <cell r="C112">
            <v>37.285714285714285</v>
          </cell>
          <cell r="D112">
            <v>2269</v>
          </cell>
          <cell r="E112">
            <v>2033</v>
          </cell>
          <cell r="F112">
            <v>2356</v>
          </cell>
          <cell r="G112">
            <v>2118</v>
          </cell>
          <cell r="H112">
            <v>2181</v>
          </cell>
          <cell r="I112">
            <v>1957</v>
          </cell>
          <cell r="J112">
            <v>2260</v>
          </cell>
          <cell r="K112">
            <v>2040</v>
          </cell>
          <cell r="L112">
            <v>44.7</v>
          </cell>
          <cell r="M112">
            <v>42.9</v>
          </cell>
        </row>
        <row r="113">
          <cell r="C113">
            <v>37.428571428571431</v>
          </cell>
          <cell r="D113">
            <v>2286</v>
          </cell>
          <cell r="E113">
            <v>2049</v>
          </cell>
          <cell r="F113">
            <v>2375</v>
          </cell>
          <cell r="G113">
            <v>2137</v>
          </cell>
          <cell r="H113">
            <v>2198</v>
          </cell>
          <cell r="I113">
            <v>1974</v>
          </cell>
          <cell r="J113">
            <v>2278</v>
          </cell>
          <cell r="K113">
            <v>2057</v>
          </cell>
          <cell r="L113">
            <v>44.8</v>
          </cell>
          <cell r="M113">
            <v>43.1</v>
          </cell>
        </row>
        <row r="114">
          <cell r="C114">
            <v>37.571428571428569</v>
          </cell>
          <cell r="D114">
            <v>2319</v>
          </cell>
          <cell r="E114">
            <v>2082</v>
          </cell>
          <cell r="F114">
            <v>2412</v>
          </cell>
          <cell r="G114">
            <v>2173</v>
          </cell>
          <cell r="H114">
            <v>2232</v>
          </cell>
          <cell r="I114">
            <v>2007</v>
          </cell>
          <cell r="J114">
            <v>2312</v>
          </cell>
          <cell r="K114">
            <v>2090</v>
          </cell>
          <cell r="L114">
            <v>45</v>
          </cell>
          <cell r="M114">
            <v>43.3</v>
          </cell>
        </row>
        <row r="115">
          <cell r="C115">
            <v>37.714285714285715</v>
          </cell>
          <cell r="D115">
            <v>2335</v>
          </cell>
          <cell r="E115">
            <v>2099</v>
          </cell>
          <cell r="F115">
            <v>2430</v>
          </cell>
          <cell r="G115">
            <v>2192</v>
          </cell>
          <cell r="H115">
            <v>2248</v>
          </cell>
          <cell r="I115">
            <v>2024</v>
          </cell>
          <cell r="J115">
            <v>2329</v>
          </cell>
          <cell r="K115">
            <v>2107</v>
          </cell>
          <cell r="L115">
            <v>45.1</v>
          </cell>
          <cell r="M115">
            <v>43.4</v>
          </cell>
        </row>
        <row r="116">
          <cell r="C116">
            <v>37.857142857142854</v>
          </cell>
          <cell r="D116">
            <v>2367</v>
          </cell>
          <cell r="E116">
            <v>2131</v>
          </cell>
          <cell r="F116">
            <v>2466</v>
          </cell>
          <cell r="G116">
            <v>2228</v>
          </cell>
          <cell r="H116">
            <v>2281</v>
          </cell>
          <cell r="I116">
            <v>2057</v>
          </cell>
          <cell r="J116">
            <v>2362</v>
          </cell>
          <cell r="K116">
            <v>2139</v>
          </cell>
          <cell r="L116">
            <v>45.3</v>
          </cell>
          <cell r="M116">
            <v>43.7</v>
          </cell>
        </row>
        <row r="117">
          <cell r="C117">
            <v>38</v>
          </cell>
          <cell r="D117">
            <v>2383</v>
          </cell>
          <cell r="E117">
            <v>2148</v>
          </cell>
          <cell r="F117">
            <v>2483</v>
          </cell>
          <cell r="G117">
            <v>2246</v>
          </cell>
          <cell r="H117">
            <v>2298</v>
          </cell>
          <cell r="I117">
            <v>2073</v>
          </cell>
          <cell r="J117">
            <v>2379</v>
          </cell>
          <cell r="K117">
            <v>2156</v>
          </cell>
          <cell r="L117">
            <v>45.4</v>
          </cell>
          <cell r="M117">
            <v>43.8</v>
          </cell>
        </row>
        <row r="118">
          <cell r="C118">
            <v>38.142857142857146</v>
          </cell>
          <cell r="D118">
            <v>2399</v>
          </cell>
          <cell r="E118">
            <v>2164</v>
          </cell>
          <cell r="F118">
            <v>2501</v>
          </cell>
          <cell r="G118">
            <v>2263</v>
          </cell>
          <cell r="H118">
            <v>2314</v>
          </cell>
          <cell r="I118">
            <v>2090</v>
          </cell>
          <cell r="J118">
            <v>2395</v>
          </cell>
          <cell r="K118">
            <v>2172</v>
          </cell>
          <cell r="L118">
            <v>45.5</v>
          </cell>
          <cell r="M118">
            <v>43.9</v>
          </cell>
        </row>
        <row r="119">
          <cell r="C119">
            <v>38.285714285714285</v>
          </cell>
          <cell r="D119">
            <v>2431</v>
          </cell>
          <cell r="E119">
            <v>2196</v>
          </cell>
          <cell r="F119">
            <v>2535</v>
          </cell>
          <cell r="G119">
            <v>2298</v>
          </cell>
          <cell r="H119">
            <v>2346</v>
          </cell>
          <cell r="I119">
            <v>2122</v>
          </cell>
          <cell r="J119">
            <v>2427</v>
          </cell>
          <cell r="K119">
            <v>2204</v>
          </cell>
          <cell r="L119">
            <v>45.7</v>
          </cell>
          <cell r="M119">
            <v>44.1</v>
          </cell>
        </row>
        <row r="120">
          <cell r="C120">
            <v>38.428571428571431</v>
          </cell>
          <cell r="D120">
            <v>2446</v>
          </cell>
          <cell r="E120">
            <v>2212</v>
          </cell>
          <cell r="F120">
            <v>2552</v>
          </cell>
          <cell r="G120">
            <v>2315</v>
          </cell>
          <cell r="H120">
            <v>2362</v>
          </cell>
          <cell r="I120">
            <v>2138</v>
          </cell>
          <cell r="J120">
            <v>2443</v>
          </cell>
          <cell r="K120">
            <v>2219</v>
          </cell>
          <cell r="L120">
            <v>45.8</v>
          </cell>
          <cell r="M120">
            <v>44.3</v>
          </cell>
        </row>
        <row r="121">
          <cell r="C121">
            <v>38.571428571428569</v>
          </cell>
          <cell r="D121">
            <v>2477</v>
          </cell>
          <cell r="E121">
            <v>2243</v>
          </cell>
          <cell r="F121">
            <v>2585</v>
          </cell>
          <cell r="G121">
            <v>2349</v>
          </cell>
          <cell r="H121">
            <v>2393</v>
          </cell>
          <cell r="I121">
            <v>2170</v>
          </cell>
          <cell r="J121">
            <v>2475</v>
          </cell>
          <cell r="K121">
            <v>2251</v>
          </cell>
          <cell r="L121">
            <v>46</v>
          </cell>
          <cell r="M121">
            <v>44.5</v>
          </cell>
        </row>
        <row r="122">
          <cell r="C122">
            <v>38.714285714285715</v>
          </cell>
          <cell r="D122">
            <v>2492</v>
          </cell>
          <cell r="E122">
            <v>2258</v>
          </cell>
          <cell r="F122">
            <v>2601</v>
          </cell>
          <cell r="G122">
            <v>2365</v>
          </cell>
          <cell r="H122">
            <v>2408</v>
          </cell>
          <cell r="I122">
            <v>2185</v>
          </cell>
          <cell r="J122">
            <v>2490</v>
          </cell>
          <cell r="K122">
            <v>2266</v>
          </cell>
          <cell r="L122">
            <v>46.1</v>
          </cell>
          <cell r="M122">
            <v>44.6</v>
          </cell>
        </row>
        <row r="123">
          <cell r="C123">
            <v>38.857142857142854</v>
          </cell>
          <cell r="D123">
            <v>2522</v>
          </cell>
          <cell r="E123">
            <v>2289</v>
          </cell>
          <cell r="F123">
            <v>2633</v>
          </cell>
          <cell r="G123">
            <v>2397</v>
          </cell>
          <cell r="H123">
            <v>2438</v>
          </cell>
          <cell r="I123">
            <v>2216</v>
          </cell>
          <cell r="J123">
            <v>2521</v>
          </cell>
          <cell r="K123">
            <v>2296</v>
          </cell>
          <cell r="L123">
            <v>46.3</v>
          </cell>
          <cell r="M123">
            <v>44.8</v>
          </cell>
        </row>
        <row r="124">
          <cell r="C124">
            <v>39</v>
          </cell>
          <cell r="D124">
            <v>2536</v>
          </cell>
          <cell r="E124">
            <v>2304</v>
          </cell>
          <cell r="F124">
            <v>2648</v>
          </cell>
          <cell r="G124">
            <v>2413</v>
          </cell>
          <cell r="H124">
            <v>2453</v>
          </cell>
          <cell r="I124">
            <v>2231</v>
          </cell>
          <cell r="J124">
            <v>2536</v>
          </cell>
          <cell r="K124">
            <v>2311</v>
          </cell>
          <cell r="L124">
            <v>46.3</v>
          </cell>
          <cell r="M124">
            <v>44.9</v>
          </cell>
        </row>
        <row r="125">
          <cell r="C125">
            <v>39.142857142857146</v>
          </cell>
          <cell r="D125">
            <v>2551</v>
          </cell>
          <cell r="E125">
            <v>2318</v>
          </cell>
          <cell r="F125">
            <v>2663</v>
          </cell>
          <cell r="G125">
            <v>2428</v>
          </cell>
          <cell r="H125">
            <v>2468</v>
          </cell>
          <cell r="I125">
            <v>2246</v>
          </cell>
          <cell r="J125">
            <v>2551</v>
          </cell>
          <cell r="K125">
            <v>2326</v>
          </cell>
          <cell r="L125">
            <v>46.4</v>
          </cell>
          <cell r="M125">
            <v>45</v>
          </cell>
        </row>
        <row r="126">
          <cell r="C126">
            <v>39.285714285714285</v>
          </cell>
          <cell r="D126">
            <v>2579</v>
          </cell>
          <cell r="E126">
            <v>2347</v>
          </cell>
          <cell r="F126">
            <v>2693</v>
          </cell>
          <cell r="G126">
            <v>2458</v>
          </cell>
          <cell r="H126">
            <v>2496</v>
          </cell>
          <cell r="I126">
            <v>2275</v>
          </cell>
          <cell r="J126">
            <v>2581</v>
          </cell>
          <cell r="K126">
            <v>2356</v>
          </cell>
          <cell r="L126">
            <v>46.6</v>
          </cell>
          <cell r="M126">
            <v>45.1</v>
          </cell>
        </row>
        <row r="127">
          <cell r="C127">
            <v>39.428571428571431</v>
          </cell>
          <cell r="D127">
            <v>2593</v>
          </cell>
          <cell r="E127">
            <v>2362</v>
          </cell>
          <cell r="F127">
            <v>2707</v>
          </cell>
          <cell r="G127">
            <v>2472</v>
          </cell>
          <cell r="H127">
            <v>2510</v>
          </cell>
          <cell r="I127">
            <v>2289</v>
          </cell>
          <cell r="J127">
            <v>2595</v>
          </cell>
          <cell r="K127">
            <v>2370</v>
          </cell>
          <cell r="L127">
            <v>46.7</v>
          </cell>
          <cell r="M127">
            <v>45.2</v>
          </cell>
        </row>
        <row r="128">
          <cell r="C128">
            <v>39.571428571428569</v>
          </cell>
          <cell r="D128">
            <v>2620</v>
          </cell>
          <cell r="E128">
            <v>2389</v>
          </cell>
          <cell r="F128">
            <v>2735</v>
          </cell>
          <cell r="G128">
            <v>2501</v>
          </cell>
          <cell r="H128">
            <v>2537</v>
          </cell>
          <cell r="I128">
            <v>2316</v>
          </cell>
          <cell r="J128">
            <v>2624</v>
          </cell>
          <cell r="K128">
            <v>2399</v>
          </cell>
          <cell r="L128">
            <v>46.8</v>
          </cell>
          <cell r="M128">
            <v>45.4</v>
          </cell>
        </row>
        <row r="129">
          <cell r="C129">
            <v>39.714285714285715</v>
          </cell>
          <cell r="D129">
            <v>2633</v>
          </cell>
          <cell r="E129">
            <v>2403</v>
          </cell>
          <cell r="F129">
            <v>2749</v>
          </cell>
          <cell r="G129">
            <v>2515</v>
          </cell>
          <cell r="H129">
            <v>2550</v>
          </cell>
          <cell r="I129">
            <v>2330</v>
          </cell>
          <cell r="J129">
            <v>2638</v>
          </cell>
          <cell r="K129">
            <v>2413</v>
          </cell>
          <cell r="L129">
            <v>46.9</v>
          </cell>
          <cell r="M129">
            <v>45.5</v>
          </cell>
        </row>
        <row r="130">
          <cell r="C130">
            <v>39.857142857142854</v>
          </cell>
          <cell r="D130">
            <v>2659</v>
          </cell>
          <cell r="E130">
            <v>2430</v>
          </cell>
          <cell r="F130">
            <v>2776</v>
          </cell>
          <cell r="G130">
            <v>2542</v>
          </cell>
          <cell r="H130">
            <v>2576</v>
          </cell>
          <cell r="I130">
            <v>2356</v>
          </cell>
          <cell r="J130">
            <v>2667</v>
          </cell>
          <cell r="K130">
            <v>2441</v>
          </cell>
          <cell r="L130">
            <v>47</v>
          </cell>
          <cell r="M130">
            <v>45.6</v>
          </cell>
        </row>
        <row r="131">
          <cell r="C131">
            <v>40</v>
          </cell>
          <cell r="D131">
            <v>2672</v>
          </cell>
          <cell r="E131">
            <v>2443</v>
          </cell>
          <cell r="F131">
            <v>2789</v>
          </cell>
          <cell r="G131">
            <v>2556</v>
          </cell>
          <cell r="H131">
            <v>2589</v>
          </cell>
          <cell r="I131">
            <v>2369</v>
          </cell>
          <cell r="J131">
            <v>2681</v>
          </cell>
          <cell r="K131">
            <v>2455</v>
          </cell>
          <cell r="L131">
            <v>47.1</v>
          </cell>
          <cell r="M131">
            <v>45.7</v>
          </cell>
        </row>
        <row r="132">
          <cell r="C132">
            <v>40.142857142857146</v>
          </cell>
          <cell r="D132">
            <v>2684</v>
          </cell>
          <cell r="E132">
            <v>2455</v>
          </cell>
          <cell r="F132">
            <v>2802</v>
          </cell>
          <cell r="G132">
            <v>2569</v>
          </cell>
          <cell r="H132">
            <v>2601</v>
          </cell>
          <cell r="I132">
            <v>2382</v>
          </cell>
          <cell r="J132">
            <v>2694</v>
          </cell>
          <cell r="K132">
            <v>2468</v>
          </cell>
          <cell r="L132">
            <v>47.1</v>
          </cell>
          <cell r="M132">
            <v>45.8</v>
          </cell>
        </row>
        <row r="133">
          <cell r="C133">
            <v>40.285714285714285</v>
          </cell>
          <cell r="D133">
            <v>2709</v>
          </cell>
          <cell r="E133">
            <v>2481</v>
          </cell>
          <cell r="F133">
            <v>2828</v>
          </cell>
          <cell r="G133">
            <v>2595</v>
          </cell>
          <cell r="H133">
            <v>2626</v>
          </cell>
          <cell r="I133">
            <v>2406</v>
          </cell>
          <cell r="J133">
            <v>2722</v>
          </cell>
          <cell r="K133">
            <v>2495</v>
          </cell>
          <cell r="L133">
            <v>47.3</v>
          </cell>
          <cell r="M133">
            <v>45.9</v>
          </cell>
        </row>
        <row r="134">
          <cell r="C134">
            <v>40.428571428571431</v>
          </cell>
          <cell r="D134">
            <v>2721</v>
          </cell>
          <cell r="E134">
            <v>2493</v>
          </cell>
          <cell r="F134">
            <v>2841</v>
          </cell>
          <cell r="G134">
            <v>2608</v>
          </cell>
          <cell r="H134">
            <v>2638</v>
          </cell>
          <cell r="I134">
            <v>2418</v>
          </cell>
          <cell r="J134">
            <v>2735</v>
          </cell>
          <cell r="K134">
            <v>2509</v>
          </cell>
          <cell r="L134">
            <v>47.3</v>
          </cell>
          <cell r="M134">
            <v>46</v>
          </cell>
        </row>
        <row r="135">
          <cell r="C135">
            <v>40.571428571428569</v>
          </cell>
          <cell r="D135">
            <v>2745</v>
          </cell>
          <cell r="E135">
            <v>2518</v>
          </cell>
          <cell r="F135">
            <v>2866</v>
          </cell>
          <cell r="G135">
            <v>2633</v>
          </cell>
          <cell r="H135">
            <v>2661</v>
          </cell>
          <cell r="I135">
            <v>2442</v>
          </cell>
          <cell r="J135">
            <v>2762</v>
          </cell>
          <cell r="K135">
            <v>2535</v>
          </cell>
          <cell r="L135">
            <v>47.4</v>
          </cell>
          <cell r="M135">
            <v>46.1</v>
          </cell>
        </row>
        <row r="136">
          <cell r="C136">
            <v>40.714285714285715</v>
          </cell>
          <cell r="D136">
            <v>2757</v>
          </cell>
          <cell r="E136">
            <v>2530</v>
          </cell>
          <cell r="F136">
            <v>2878</v>
          </cell>
          <cell r="G136">
            <v>2646</v>
          </cell>
          <cell r="H136">
            <v>2673</v>
          </cell>
          <cell r="I136">
            <v>2454</v>
          </cell>
          <cell r="J136">
            <v>2775</v>
          </cell>
          <cell r="K136">
            <v>2548</v>
          </cell>
          <cell r="L136">
            <v>47.5</v>
          </cell>
          <cell r="M136">
            <v>46.2</v>
          </cell>
        </row>
        <row r="137">
          <cell r="C137">
            <v>40.857142857142854</v>
          </cell>
          <cell r="D137">
            <v>2780</v>
          </cell>
          <cell r="E137">
            <v>2554</v>
          </cell>
          <cell r="F137">
            <v>2903</v>
          </cell>
          <cell r="G137">
            <v>2671</v>
          </cell>
          <cell r="H137">
            <v>2696</v>
          </cell>
          <cell r="I137">
            <v>2477</v>
          </cell>
          <cell r="J137">
            <v>2801</v>
          </cell>
          <cell r="K137">
            <v>2575</v>
          </cell>
          <cell r="L137">
            <v>47.6</v>
          </cell>
          <cell r="M137">
            <v>46.3</v>
          </cell>
        </row>
        <row r="138">
          <cell r="C138">
            <v>41</v>
          </cell>
          <cell r="D138">
            <v>2792</v>
          </cell>
          <cell r="E138">
            <v>2566</v>
          </cell>
          <cell r="F138">
            <v>2915</v>
          </cell>
          <cell r="G138">
            <v>2683</v>
          </cell>
          <cell r="H138">
            <v>2707</v>
          </cell>
          <cell r="I138">
            <v>2489</v>
          </cell>
          <cell r="J138">
            <v>2815</v>
          </cell>
          <cell r="K138">
            <v>2588</v>
          </cell>
          <cell r="L138">
            <v>47.6</v>
          </cell>
          <cell r="M138">
            <v>46.3</v>
          </cell>
        </row>
        <row r="139">
          <cell r="C139">
            <v>41.142857142857146</v>
          </cell>
          <cell r="D139">
            <v>2804</v>
          </cell>
          <cell r="E139">
            <v>2578</v>
          </cell>
          <cell r="F139">
            <v>2927</v>
          </cell>
          <cell r="G139">
            <v>2695</v>
          </cell>
          <cell r="H139">
            <v>2718</v>
          </cell>
          <cell r="I139">
            <v>2500</v>
          </cell>
          <cell r="J139">
            <v>2828</v>
          </cell>
          <cell r="K139">
            <v>2600</v>
          </cell>
          <cell r="L139">
            <v>47.7</v>
          </cell>
          <cell r="M139">
            <v>46.4</v>
          </cell>
        </row>
        <row r="140">
          <cell r="C140">
            <v>41.285714285714285</v>
          </cell>
          <cell r="D140">
            <v>2827</v>
          </cell>
          <cell r="E140">
            <v>2602</v>
          </cell>
          <cell r="F140">
            <v>2951</v>
          </cell>
          <cell r="G140">
            <v>2720</v>
          </cell>
          <cell r="H140">
            <v>2741</v>
          </cell>
          <cell r="I140">
            <v>2523</v>
          </cell>
          <cell r="J140">
            <v>2854</v>
          </cell>
          <cell r="K140">
            <v>2626</v>
          </cell>
          <cell r="L140">
            <v>47.8</v>
          </cell>
          <cell r="M140">
            <v>46.5</v>
          </cell>
        </row>
        <row r="141">
          <cell r="C141">
            <v>41.428571428571431</v>
          </cell>
          <cell r="D141">
            <v>2838</v>
          </cell>
          <cell r="E141">
            <v>2614</v>
          </cell>
          <cell r="F141">
            <v>2963</v>
          </cell>
          <cell r="G141">
            <v>2732</v>
          </cell>
          <cell r="H141">
            <v>2752</v>
          </cell>
          <cell r="I141">
            <v>2534</v>
          </cell>
          <cell r="J141">
            <v>2867</v>
          </cell>
          <cell r="K141">
            <v>2639</v>
          </cell>
          <cell r="L141">
            <v>47.8</v>
          </cell>
          <cell r="M141">
            <v>46.5</v>
          </cell>
        </row>
        <row r="142">
          <cell r="C142">
            <v>41.571428571428569</v>
          </cell>
          <cell r="D142">
            <v>2862</v>
          </cell>
          <cell r="E142">
            <v>2637</v>
          </cell>
          <cell r="F142">
            <v>2987</v>
          </cell>
          <cell r="G142">
            <v>2756</v>
          </cell>
          <cell r="H142">
            <v>2775</v>
          </cell>
          <cell r="I142">
            <v>2557</v>
          </cell>
          <cell r="J142">
            <v>2893</v>
          </cell>
          <cell r="K142">
            <v>2665</v>
          </cell>
          <cell r="L142">
            <v>47.9</v>
          </cell>
          <cell r="M142">
            <v>46.6</v>
          </cell>
        </row>
        <row r="143">
          <cell r="C143">
            <v>41.714285714285715</v>
          </cell>
          <cell r="D143">
            <v>2873</v>
          </cell>
          <cell r="E143">
            <v>2649</v>
          </cell>
          <cell r="F143">
            <v>2999</v>
          </cell>
          <cell r="G143">
            <v>2768</v>
          </cell>
          <cell r="H143">
            <v>2786</v>
          </cell>
          <cell r="I143">
            <v>2568</v>
          </cell>
          <cell r="J143">
            <v>2906</v>
          </cell>
          <cell r="K143">
            <v>2678</v>
          </cell>
          <cell r="L143">
            <v>47.9</v>
          </cell>
          <cell r="M143">
            <v>46.6</v>
          </cell>
        </row>
        <row r="144">
          <cell r="C144">
            <v>41.857142857142854</v>
          </cell>
          <cell r="D144">
            <v>2896</v>
          </cell>
          <cell r="E144">
            <v>2673</v>
          </cell>
          <cell r="F144">
            <v>3023</v>
          </cell>
          <cell r="G144">
            <v>2793</v>
          </cell>
          <cell r="H144">
            <v>2808</v>
          </cell>
          <cell r="I144">
            <v>2591</v>
          </cell>
          <cell r="J144">
            <v>2932</v>
          </cell>
          <cell r="K144">
            <v>2704</v>
          </cell>
          <cell r="L144">
            <v>48</v>
          </cell>
          <cell r="M144">
            <v>46.7</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witter.com/kcrt" TargetMode="External"/><Relationship Id="rId1" Type="http://schemas.openxmlformats.org/officeDocument/2006/relationships/hyperlink" Target="http://www.mhlw.go.jp/houdou/0110/h1024-4.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L24" sqref="L24"/>
    </sheetView>
  </sheetViews>
  <sheetFormatPr defaultColWidth="11.5" defaultRowHeight="14.25" x14ac:dyDescent="0.15"/>
  <cols>
    <col min="1" max="1" width="11.5" style="6"/>
    <col min="2" max="2" width="1.125" style="6" customWidth="1"/>
    <col min="3" max="8" width="15.125" style="6" customWidth="1"/>
    <col min="9" max="9" width="1.125" style="6" customWidth="1"/>
    <col min="10" max="16384" width="11.5" style="6"/>
  </cols>
  <sheetData>
    <row r="1" spans="3:3" ht="24" customHeight="1" x14ac:dyDescent="0.15">
      <c r="C1" s="22" t="s">
        <v>58</v>
      </c>
    </row>
    <row r="2" spans="3:3" x14ac:dyDescent="0.15">
      <c r="C2" s="6" t="s">
        <v>51</v>
      </c>
    </row>
    <row r="3" spans="3:3" x14ac:dyDescent="0.15">
      <c r="C3" s="6" t="s">
        <v>52</v>
      </c>
    </row>
    <row r="4" spans="3:3" x14ac:dyDescent="0.15">
      <c r="C4" s="6" t="s">
        <v>53</v>
      </c>
    </row>
    <row r="5" spans="3:3" x14ac:dyDescent="0.15">
      <c r="C5" s="6" t="s">
        <v>60</v>
      </c>
    </row>
    <row r="6" spans="3:3" x14ac:dyDescent="0.15">
      <c r="C6" s="6" t="s">
        <v>61</v>
      </c>
    </row>
    <row r="7" spans="3:3" x14ac:dyDescent="0.15">
      <c r="C7" s="6" t="s">
        <v>78</v>
      </c>
    </row>
    <row r="9" spans="3:3" x14ac:dyDescent="0.15">
      <c r="C9" s="6" t="s">
        <v>54</v>
      </c>
    </row>
    <row r="10" spans="3:3" x14ac:dyDescent="0.15">
      <c r="C10" s="6" t="s">
        <v>55</v>
      </c>
    </row>
    <row r="12" spans="3:3" x14ac:dyDescent="0.15">
      <c r="C12" s="6" t="s">
        <v>98</v>
      </c>
    </row>
    <row r="13" spans="3:3" x14ac:dyDescent="0.15">
      <c r="C13" s="6" t="s">
        <v>99</v>
      </c>
    </row>
    <row r="14" spans="3:3" x14ac:dyDescent="0.15">
      <c r="C14" s="6" t="s">
        <v>100</v>
      </c>
    </row>
    <row r="15" spans="3:3" x14ac:dyDescent="0.15">
      <c r="C15" s="6" t="s">
        <v>101</v>
      </c>
    </row>
    <row r="16" spans="3:3" x14ac:dyDescent="0.15">
      <c r="C16" s="6" t="s">
        <v>102</v>
      </c>
    </row>
    <row r="18" spans="2:9" x14ac:dyDescent="0.15">
      <c r="C18" s="6" t="s">
        <v>103</v>
      </c>
    </row>
    <row r="19" spans="2:9" x14ac:dyDescent="0.15">
      <c r="C19" s="6" t="s">
        <v>104</v>
      </c>
    </row>
    <row r="20" spans="2:9" x14ac:dyDescent="0.15">
      <c r="C20" s="6" t="s">
        <v>105</v>
      </c>
    </row>
    <row r="21" spans="2:9" x14ac:dyDescent="0.15">
      <c r="C21" s="6" t="s">
        <v>106</v>
      </c>
    </row>
    <row r="23" spans="2:9" x14ac:dyDescent="0.15">
      <c r="C23" s="6" t="s">
        <v>109</v>
      </c>
    </row>
    <row r="25" spans="2:9" x14ac:dyDescent="0.15">
      <c r="C25" s="6" t="s">
        <v>56</v>
      </c>
    </row>
    <row r="26" spans="2:9" x14ac:dyDescent="0.15">
      <c r="D26" s="6" t="s">
        <v>38</v>
      </c>
    </row>
    <row r="27" spans="2:9" x14ac:dyDescent="0.15">
      <c r="C27" s="6" t="s">
        <v>57</v>
      </c>
    </row>
    <row r="28" spans="2:9" x14ac:dyDescent="0.15">
      <c r="H28" s="6" t="s">
        <v>107</v>
      </c>
    </row>
    <row r="30" spans="2:9" s="23" customFormat="1" x14ac:dyDescent="0.15">
      <c r="C30" s="23" t="s">
        <v>59</v>
      </c>
    </row>
    <row r="31" spans="2:9" ht="15" thickBot="1" x14ac:dyDescent="0.2"/>
    <row r="32" spans="2:9" ht="15" thickTop="1" x14ac:dyDescent="0.15">
      <c r="B32" s="8"/>
      <c r="C32" s="9"/>
      <c r="D32" s="9"/>
      <c r="E32" s="9"/>
      <c r="F32" s="9"/>
      <c r="G32" s="9"/>
      <c r="H32" s="9"/>
      <c r="I32" s="10"/>
    </row>
    <row r="33" spans="2:9" ht="17.25" x14ac:dyDescent="0.15">
      <c r="B33" s="11"/>
      <c r="C33" s="12" t="s">
        <v>36</v>
      </c>
      <c r="D33" s="13"/>
      <c r="E33" s="13"/>
      <c r="F33" s="13"/>
      <c r="G33" s="13"/>
      <c r="H33" s="13"/>
      <c r="I33" s="14"/>
    </row>
    <row r="34" spans="2:9" x14ac:dyDescent="0.15">
      <c r="B34" s="11"/>
      <c r="C34" s="13"/>
      <c r="D34" s="13"/>
      <c r="E34" s="13"/>
      <c r="F34" s="13"/>
      <c r="G34" s="13"/>
      <c r="H34" s="13"/>
      <c r="I34" s="14"/>
    </row>
    <row r="35" spans="2:9" x14ac:dyDescent="0.15">
      <c r="B35" s="11"/>
      <c r="C35" s="20" t="s">
        <v>43</v>
      </c>
      <c r="D35" s="13"/>
      <c r="E35" s="13"/>
      <c r="F35" s="13"/>
      <c r="G35" s="13"/>
      <c r="H35" s="13"/>
      <c r="I35" s="14"/>
    </row>
    <row r="36" spans="2:9" x14ac:dyDescent="0.15">
      <c r="B36" s="11"/>
      <c r="C36" s="13" t="s">
        <v>33</v>
      </c>
      <c r="D36" s="13"/>
      <c r="E36" s="13"/>
      <c r="F36" s="13"/>
      <c r="G36" s="13"/>
      <c r="H36" s="13"/>
      <c r="I36" s="14"/>
    </row>
    <row r="37" spans="2:9" x14ac:dyDescent="0.15">
      <c r="B37" s="11"/>
      <c r="C37" s="13" t="s">
        <v>34</v>
      </c>
      <c r="D37" s="13"/>
      <c r="E37" s="13"/>
      <c r="F37" s="13"/>
      <c r="G37" s="13"/>
      <c r="H37" s="13"/>
      <c r="I37" s="14"/>
    </row>
    <row r="38" spans="2:9" x14ac:dyDescent="0.15">
      <c r="B38" s="11"/>
      <c r="C38" s="13" t="s">
        <v>108</v>
      </c>
      <c r="D38" s="13"/>
      <c r="E38" s="13"/>
      <c r="F38" s="13"/>
      <c r="G38" s="13"/>
      <c r="H38" s="13"/>
      <c r="I38" s="14"/>
    </row>
    <row r="39" spans="2:9" x14ac:dyDescent="0.15">
      <c r="B39" s="11"/>
      <c r="C39" s="13"/>
      <c r="D39" s="13" t="s">
        <v>35</v>
      </c>
      <c r="E39" s="13"/>
      <c r="F39" s="13"/>
      <c r="G39" s="13"/>
      <c r="H39" s="13"/>
      <c r="I39" s="14"/>
    </row>
    <row r="40" spans="2:9" x14ac:dyDescent="0.15">
      <c r="B40" s="11"/>
      <c r="C40" s="13"/>
      <c r="D40" s="13"/>
      <c r="E40" s="13"/>
      <c r="F40" s="13"/>
      <c r="G40" s="13"/>
      <c r="H40" s="13"/>
      <c r="I40" s="14"/>
    </row>
    <row r="41" spans="2:9" x14ac:dyDescent="0.15">
      <c r="B41" s="11"/>
      <c r="C41" s="13" t="s">
        <v>29</v>
      </c>
      <c r="D41" s="13"/>
      <c r="E41" s="13"/>
      <c r="F41" s="13"/>
      <c r="G41" s="13"/>
      <c r="H41" s="13"/>
      <c r="I41" s="14"/>
    </row>
    <row r="42" spans="2:9" x14ac:dyDescent="0.15">
      <c r="B42" s="11"/>
      <c r="C42" s="13" t="s">
        <v>30</v>
      </c>
      <c r="D42" s="13"/>
      <c r="E42" s="13"/>
      <c r="F42" s="13"/>
      <c r="G42" s="13"/>
      <c r="H42" s="13"/>
      <c r="I42" s="14"/>
    </row>
    <row r="43" spans="2:9" x14ac:dyDescent="0.15">
      <c r="B43" s="11"/>
      <c r="C43" s="13"/>
      <c r="D43" s="13"/>
      <c r="E43" s="13"/>
      <c r="F43" s="13"/>
      <c r="G43" s="13"/>
      <c r="H43" s="13"/>
      <c r="I43" s="14"/>
    </row>
    <row r="44" spans="2:9" x14ac:dyDescent="0.15">
      <c r="B44" s="11"/>
      <c r="C44" s="15" t="s">
        <v>37</v>
      </c>
      <c r="D44" s="13"/>
      <c r="E44" s="13"/>
      <c r="F44" s="13"/>
      <c r="G44" s="13"/>
      <c r="H44" s="13"/>
      <c r="I44" s="14"/>
    </row>
    <row r="45" spans="2:9" x14ac:dyDescent="0.15">
      <c r="B45" s="11"/>
      <c r="C45" s="13"/>
      <c r="D45" s="13" t="s">
        <v>50</v>
      </c>
      <c r="E45" s="13"/>
      <c r="F45" s="13"/>
      <c r="G45" s="13"/>
      <c r="H45" s="13"/>
      <c r="I45" s="14"/>
    </row>
    <row r="46" spans="2:9" x14ac:dyDescent="0.15">
      <c r="B46" s="11"/>
      <c r="C46" s="13" t="s">
        <v>31</v>
      </c>
      <c r="D46" s="13"/>
      <c r="E46" s="13"/>
      <c r="F46" s="13"/>
      <c r="G46" s="13"/>
      <c r="H46" s="13"/>
      <c r="I46" s="14"/>
    </row>
    <row r="47" spans="2:9" ht="15" thickBot="1" x14ac:dyDescent="0.2">
      <c r="B47" s="16"/>
      <c r="C47" s="17"/>
      <c r="D47" s="17"/>
      <c r="E47" s="17"/>
      <c r="F47" s="17"/>
      <c r="G47" s="17"/>
      <c r="H47" s="17"/>
      <c r="I47" s="18"/>
    </row>
    <row r="50" spans="1:3" x14ac:dyDescent="0.15">
      <c r="A50" s="7" t="s">
        <v>32</v>
      </c>
      <c r="B50" s="7"/>
      <c r="C50" s="19" t="s">
        <v>39</v>
      </c>
    </row>
    <row r="51" spans="1:3" x14ac:dyDescent="0.15">
      <c r="C51" s="19" t="s">
        <v>40</v>
      </c>
    </row>
    <row r="53" spans="1:3" x14ac:dyDescent="0.15">
      <c r="C53" s="6" t="s">
        <v>41</v>
      </c>
    </row>
    <row r="54" spans="1:3" x14ac:dyDescent="0.15">
      <c r="C54" s="6" t="s">
        <v>42</v>
      </c>
    </row>
  </sheetData>
  <sheetProtection selectLockedCells="1" selectUnlockedCells="1"/>
  <phoneticPr fontId="12"/>
  <hyperlinks>
    <hyperlink ref="C38" r:id="rId1" display="厚生労働省　平成１２年　乳幼児身体発育調査報告書"/>
    <hyperlink ref="C46" r:id="rId2" display="@kcrt"/>
  </hyperlinks>
  <pageMargins left="0.78749999999999998" right="0.78749999999999998" top="1.0249999999999999" bottom="1.0249999999999999" header="0.78749999999999998" footer="0.78749999999999998"/>
  <pageSetup paperSize="9" orientation="portrait" useFirstPageNumber="1" horizontalDpi="300" verticalDpi="300" r:id="rId3"/>
  <headerFooter alignWithMargins="0">
    <oddHeader>&amp;C&amp;A</oddHeader>
    <oddFooter>&amp;Cページ &amp;P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15"/>
  <sheetViews>
    <sheetView tabSelected="1" zoomScale="85" zoomScaleNormal="85" workbookViewId="0">
      <selection activeCell="B4" sqref="B4"/>
    </sheetView>
  </sheetViews>
  <sheetFormatPr defaultColWidth="13" defaultRowHeight="14.25" x14ac:dyDescent="0.15"/>
  <cols>
    <col min="1" max="1" width="3" style="27" customWidth="1"/>
    <col min="2" max="2" width="13" style="27"/>
    <col min="3" max="3" width="12.5" style="27" customWidth="1"/>
    <col min="4" max="4" width="3.375" style="27" customWidth="1"/>
    <col min="5" max="5" width="4.875" style="27" customWidth="1"/>
    <col min="6" max="7" width="3.75" style="27" customWidth="1"/>
    <col min="8" max="10" width="6.75" style="27" customWidth="1"/>
    <col min="11" max="11" width="2.5" style="27" customWidth="1"/>
    <col min="12" max="14" width="6.75" style="27" customWidth="1"/>
    <col min="15" max="15" width="13" style="27" customWidth="1"/>
    <col min="16" max="16" width="2.375" style="27" customWidth="1"/>
    <col min="17" max="25" width="6.75" style="37" customWidth="1"/>
    <col min="26" max="26" width="5.625" style="87" customWidth="1"/>
    <col min="27" max="52" width="5.625" style="37" customWidth="1"/>
    <col min="53" max="54" width="5.625" style="87" customWidth="1"/>
    <col min="55" max="58" width="5.625" style="27" customWidth="1"/>
    <col min="59" max="16384" width="13" style="27"/>
  </cols>
  <sheetData>
    <row r="1" spans="2:54" ht="15" thickBot="1" x14ac:dyDescent="0.2">
      <c r="P1" s="38"/>
      <c r="Q1" s="37">
        <v>90</v>
      </c>
      <c r="R1" s="37">
        <v>50</v>
      </c>
      <c r="S1" s="37">
        <v>10</v>
      </c>
      <c r="T1" s="37">
        <v>90</v>
      </c>
      <c r="U1" s="37">
        <v>50</v>
      </c>
      <c r="V1" s="37">
        <v>10</v>
      </c>
      <c r="W1" s="37">
        <v>90</v>
      </c>
      <c r="X1" s="37">
        <v>50</v>
      </c>
      <c r="Y1" s="37">
        <v>10</v>
      </c>
      <c r="Z1" s="37"/>
      <c r="AA1" s="37" t="str">
        <f>D4&amp;"児 "&amp;E4&amp;" 体重"</f>
        <v>児  体重</v>
      </c>
      <c r="AO1" s="37" t="s">
        <v>121</v>
      </c>
      <c r="AS1" s="37" t="s">
        <v>114</v>
      </c>
      <c r="AU1" s="37" t="s">
        <v>129</v>
      </c>
      <c r="AW1" s="37" t="s">
        <v>92</v>
      </c>
      <c r="BA1" s="37"/>
      <c r="BB1" s="37"/>
    </row>
    <row r="2" spans="2:54" s="24" customFormat="1" ht="15.75" thickTop="1" thickBot="1" x14ac:dyDescent="0.2">
      <c r="L2" s="43" t="s">
        <v>63</v>
      </c>
      <c r="M2" s="44" t="s">
        <v>64</v>
      </c>
      <c r="N2" s="44" t="s">
        <v>65</v>
      </c>
      <c r="O2" s="45" t="s">
        <v>48</v>
      </c>
      <c r="P2" s="39"/>
      <c r="Q2" s="43"/>
      <c r="R2" s="44" t="s">
        <v>68</v>
      </c>
      <c r="S2" s="62"/>
      <c r="T2" s="71"/>
      <c r="U2" s="44" t="s">
        <v>71</v>
      </c>
      <c r="V2" s="62"/>
      <c r="W2" s="71"/>
      <c r="X2" s="44" t="s">
        <v>73</v>
      </c>
      <c r="Y2" s="45"/>
      <c r="Z2" s="83"/>
      <c r="AA2" s="37" t="s">
        <v>16</v>
      </c>
      <c r="AB2" s="37" t="s">
        <v>15</v>
      </c>
      <c r="AC2" s="37" t="s">
        <v>17</v>
      </c>
      <c r="AD2" s="37" t="s">
        <v>74</v>
      </c>
      <c r="AE2" s="37" t="s">
        <v>75</v>
      </c>
      <c r="AF2" s="37" t="s">
        <v>19</v>
      </c>
      <c r="AG2" s="37" t="s">
        <v>23</v>
      </c>
      <c r="AH2" s="37" t="s">
        <v>24</v>
      </c>
      <c r="AI2" s="37" t="s">
        <v>20</v>
      </c>
      <c r="AJ2" s="37" t="s">
        <v>21</v>
      </c>
      <c r="AK2" s="37" t="s">
        <v>22</v>
      </c>
      <c r="AL2" s="37" t="s">
        <v>25</v>
      </c>
      <c r="AM2" s="37" t="s">
        <v>26</v>
      </c>
      <c r="AN2" s="37" t="s">
        <v>27</v>
      </c>
      <c r="AO2" s="37" t="s">
        <v>122</v>
      </c>
      <c r="AP2" s="37" t="s">
        <v>123</v>
      </c>
      <c r="AQ2" s="37" t="s">
        <v>79</v>
      </c>
      <c r="AR2" s="37" t="s">
        <v>80</v>
      </c>
      <c r="AS2" s="37" t="s">
        <v>115</v>
      </c>
      <c r="AT2" s="37" t="s">
        <v>116</v>
      </c>
      <c r="AU2" s="37" t="s">
        <v>130</v>
      </c>
      <c r="AV2" s="37" t="s">
        <v>131</v>
      </c>
      <c r="AW2" s="37" t="s">
        <v>93</v>
      </c>
      <c r="AX2" s="37" t="s">
        <v>94</v>
      </c>
      <c r="AY2" s="37" t="s">
        <v>95</v>
      </c>
      <c r="AZ2" s="37" t="s">
        <v>96</v>
      </c>
      <c r="BA2" s="37" t="s">
        <v>81</v>
      </c>
      <c r="BB2" s="37" t="s">
        <v>82</v>
      </c>
    </row>
    <row r="3" spans="2:54" s="24" customFormat="1" ht="15.75" thickTop="1" thickBot="1" x14ac:dyDescent="0.2">
      <c r="B3" s="49" t="s">
        <v>11</v>
      </c>
      <c r="C3" s="50" t="s">
        <v>12</v>
      </c>
      <c r="D3" s="50" t="s">
        <v>13</v>
      </c>
      <c r="E3" s="50" t="s">
        <v>18</v>
      </c>
      <c r="F3" s="50" t="s">
        <v>62</v>
      </c>
      <c r="G3" s="50" t="s">
        <v>14</v>
      </c>
      <c r="H3" s="50" t="s">
        <v>63</v>
      </c>
      <c r="I3" s="50" t="s">
        <v>64</v>
      </c>
      <c r="J3" s="51" t="s">
        <v>65</v>
      </c>
      <c r="L3" s="55" t="s">
        <v>66</v>
      </c>
      <c r="M3" s="56" t="s">
        <v>66</v>
      </c>
      <c r="N3" s="56" t="s">
        <v>66</v>
      </c>
      <c r="O3" s="57"/>
      <c r="P3" s="39"/>
      <c r="Q3" s="55" t="s">
        <v>67</v>
      </c>
      <c r="R3" s="56" t="s">
        <v>69</v>
      </c>
      <c r="S3" s="63" t="s">
        <v>70</v>
      </c>
      <c r="T3" s="72" t="s">
        <v>67</v>
      </c>
      <c r="U3" s="56" t="s">
        <v>72</v>
      </c>
      <c r="V3" s="63" t="s">
        <v>70</v>
      </c>
      <c r="W3" s="72" t="s">
        <v>67</v>
      </c>
      <c r="X3" s="56" t="s">
        <v>72</v>
      </c>
      <c r="Y3" s="57" t="s">
        <v>136</v>
      </c>
      <c r="Z3" s="83"/>
      <c r="AA3" s="37" t="str">
        <f t="shared" ref="AA3" si="0">IF(COUNTA(#REF!,#REF!)=5,IF(OR(AND(#REF!&lt;W3,#REF!&lt;Y3),#REF!&lt;X3,#REF!&lt;Z3)," (SGA)",""),"")</f>
        <v/>
      </c>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row>
    <row r="4" spans="2:54" ht="15" thickTop="1" x14ac:dyDescent="0.15">
      <c r="B4" s="75"/>
      <c r="C4" s="46"/>
      <c r="D4" s="46"/>
      <c r="E4" s="46"/>
      <c r="F4" s="47"/>
      <c r="G4" s="47"/>
      <c r="H4" s="46"/>
      <c r="I4" s="46"/>
      <c r="J4" s="48"/>
      <c r="L4" s="52" t="e">
        <f>IF(AA4&lt;&gt;"", NORMDIST(AA4,0,1,1)*100,NA())</f>
        <v>#N/A</v>
      </c>
      <c r="M4" s="53" t="e">
        <f>IF(AB4&lt;&gt;"", NORMDIST(AB4,0,1,1)*100, NA())</f>
        <v>#N/A</v>
      </c>
      <c r="N4" s="53" t="e">
        <f>IF(AC4&lt;&gt;"", NORMDIST(AC4,0,1,1)*100, NA())</f>
        <v>#N/A</v>
      </c>
      <c r="O4" s="54" t="e">
        <f>IF(OR(ISNA($L4),ISNA($M4)),NA(),IF(L4&gt;90,"HFD",IF(L4&gt;=10,"AGA",IF(M4&gt;=10,"Light for date","SGA"))))</f>
        <v>#N/A</v>
      </c>
      <c r="P4" s="40"/>
      <c r="Q4" s="58" t="e">
        <f>IF($F4&lt;&gt;"",ROUND($AG4*(1+$AF4*$AH4*NORMINV(Q$1/100,0,1))^(1/$AF4),0),NA())</f>
        <v>#N/A</v>
      </c>
      <c r="R4" s="59" t="e">
        <f t="shared" ref="R4:S13" si="1">IF($F4&lt;&gt;"",ROUND($AG4*(1+$AF4*$AH4*NORMINV(R$1/100,0,1))^(1/$AF4),0),NA())</f>
        <v>#N/A</v>
      </c>
      <c r="S4" s="64" t="e">
        <f t="shared" si="1"/>
        <v>#N/A</v>
      </c>
      <c r="T4" s="73" t="e">
        <f>IF($F4&lt;&gt;"",ROUND($AJ4*(1+$AI4*$AK4*NORMINV(T$1/100,0,1))^(1/$AI4),1),NA())</f>
        <v>#N/A</v>
      </c>
      <c r="U4" s="66" t="e">
        <f t="shared" ref="U4:V13" si="2">IF($F4&lt;&gt;"",ROUND($AJ4*(1+$AI4*$AK4*NORMINV(U$1/100,0,1))^(1/$AI4),1),NA())</f>
        <v>#N/A</v>
      </c>
      <c r="V4" s="67" t="e">
        <f t="shared" si="2"/>
        <v>#N/A</v>
      </c>
      <c r="W4" s="73" t="e">
        <f>IF($F4&lt;&gt;"",ROUND($AM4*(1+$AL4*$AN4*NORMINV(W$1/100,0,1))^(1/$AL4),1),NA())</f>
        <v>#N/A</v>
      </c>
      <c r="X4" s="66" t="e">
        <f t="shared" ref="X4:Y13" si="3">IF($F4&lt;&gt;"",ROUND($AM4*(1+$AL4*$AN4*NORMINV(X$1/100,0,1))^(1/$AL4),1),NA())</f>
        <v>#N/A</v>
      </c>
      <c r="Y4" s="90" t="e">
        <f t="shared" si="3"/>
        <v>#N/A</v>
      </c>
      <c r="Z4" s="84"/>
      <c r="AA4" s="85" t="str">
        <f t="shared" ref="AA4:AA10" si="4">IF(H4&lt;&gt;"", (POWER(H4/AG4,AF4)-1)/(AF4*AH4), "")</f>
        <v/>
      </c>
      <c r="AB4" s="85" t="str">
        <f t="shared" ref="AB4:AB10" si="5">IF(I4&lt;&gt;"", (POWER(I4/AJ4,AI4)-1)/(AI4*AK4), "")</f>
        <v/>
      </c>
      <c r="AC4" s="85" t="str">
        <f t="shared" ref="AC4:AC10" si="6">IF(J4&lt;&gt;"", (POWER(J4/AM4,AL4)-1)/(AL4*AN4), "")</f>
        <v/>
      </c>
      <c r="AD4" s="37">
        <f t="shared" ref="AD4:AD10" si="7">F4+G4/7</f>
        <v>0</v>
      </c>
      <c r="AE4" s="37">
        <f t="shared" ref="AE4" si="8">IF(D4="男", IF(E4="初産", 0, 1), IF(E4="初産", 2, 3))</f>
        <v>3</v>
      </c>
      <c r="AF4" s="37" t="e">
        <f>VLOOKUP(データ入力部!$AD4, LMSData,2+$AE4*3,0)</f>
        <v>#N/A</v>
      </c>
      <c r="AG4" s="37" t="e">
        <f>VLOOKUP(データ入力部!$AD4, LMSData,3+$AE4*3,0)</f>
        <v>#N/A</v>
      </c>
      <c r="AH4" s="37" t="e">
        <f>VLOOKUP(データ入力部!$AD4, LMSData,4+$AE4*3,0)</f>
        <v>#N/A</v>
      </c>
      <c r="AI4" s="37" t="e">
        <f>VLOOKUP(データ入力部!$AD4, LMSData,14,0)</f>
        <v>#N/A</v>
      </c>
      <c r="AJ4" s="37" t="e">
        <f>VLOOKUP(データ入力部!$AD4, LMSData,15,0)</f>
        <v>#N/A</v>
      </c>
      <c r="AK4" s="37" t="e">
        <f>VLOOKUP(データ入力部!$AD4, LMSData,16,0)</f>
        <v>#N/A</v>
      </c>
      <c r="AL4" s="37" t="e">
        <f>VLOOKUP(データ入力部!$AD4, LMSData,17,0)</f>
        <v>#N/A</v>
      </c>
      <c r="AM4" s="37" t="e">
        <f>VLOOKUP(データ入力部!$AD4, LMSData,18,0)</f>
        <v>#N/A</v>
      </c>
      <c r="AN4" s="37" t="e">
        <f>VLOOKUP(データ入力部!$AD4, LMSData,19,0)</f>
        <v>#N/A</v>
      </c>
      <c r="AO4" s="37">
        <f>IF(OR(AND($D4=$D$4,$E4=$E$4),AND($D4="",$E4="")),$H4,NA())</f>
        <v>0</v>
      </c>
      <c r="AP4" s="37" t="e">
        <f>IF(OR(AND($D4=$D$4,$E4=$E$4),AND($D4="",$E4="")),NA(),$H4)</f>
        <v>#N/A</v>
      </c>
      <c r="AQ4" s="86" t="e">
        <f>IF(L4&lt;$AD$18,(L4-$AD$17)*($AE$18-$AE$17)/($AD$18-$AD$17)+$AE$17,IF(L4&lt;$AD$19,(L4-$AD$18)*($AE$19-$AE$18)/($AD$19-$AD$18)+$AE$18,(L4-$AD$19)*($AE$20-$AE$19)/($AD$20-$AD$19)+$AE$19))</f>
        <v>#N/A</v>
      </c>
      <c r="AR4" s="86" t="e">
        <f t="shared" ref="AR4:AR13" si="9">IF(M4&lt;$AD$18,(M4-$AD$17)*($AE$18-$AE$17)/($AD$18-$AD$17)+$AE$17,IF(M4&lt;$AD$19,(M4-$AD$18)*($AE$19-$AE$18)/($AD$19-$AD$18)+$AE$18,(M4-$AD$19)*($AE$20-$AE$19)/($AD$20-$AD$19)+$AE$19))</f>
        <v>#N/A</v>
      </c>
      <c r="AS4" s="37" t="e">
        <f>IF(L4&lt;$AA$18,(L4-$AA$17)*($AB$18-$AB$17)/($AA$18-$AA$17)+$AB$17,IF(L4&lt;$AA$19,(L4-$AA$18)*($AB$19-$AB$18)/($AA$19-$AA$18)+$AB$18,(L4-$AA$19)*($AB$20-$AB$19)/($AA$20-$AA$19)+$AB$19))</f>
        <v>#N/A</v>
      </c>
      <c r="AT4" s="37" t="e">
        <f>IF(M4&lt;$AA$18,(M4-$AA$17)*($AB$18-$AB$17)/($AA$18-$AA$17)+$AB$17,IF(M4&lt;$AA$19,(M4-$AA$18)*($AB$19-$AB$18)/($AA$19-$AA$18)+$AB$18,(M4-$AA$19)*($AB$20-$AB$19)/($AA$20-$AA$19)+$AB$19))</f>
        <v>#N/A</v>
      </c>
      <c r="AU4" s="37" t="e">
        <f>IF(L4&lt;$AG$18,(L4-$AG$17)*($AH$18-$AH$17)/($AG$18-$AG$17)+$AH$17,IF(L4&lt;$AG$19,(L4-$AG$18)*($AH$19-$AH$18)/($AG$19-$AG$18)+$AH$18,(L4-$AG$19)*($AH$20-$AH$19)/($AG$20-$AG$19)+$AH$19))</f>
        <v>#N/A</v>
      </c>
      <c r="AV4" s="37" t="e">
        <f>IF(N4&lt;$AG$18,(N4-$AG$17)*($AH$18-$AH$17)/($AG$18-$AG$17)+$AH$17,IF(N4&lt;$AG$19,(N4-$AG$18)*($AH$19-$AH$18)/($AG$19-$AG$18)+$AH$18,(N4-$AG$19)*($AH$20-$AH$19)/($AG$20-$AG$19)+$AH$19))</f>
        <v>#N/A</v>
      </c>
      <c r="AW4" s="37" t="e">
        <f>VLOOKUP(データ入力部!$AD4, SGAdecision,2+$AE4*2,0)</f>
        <v>#N/A</v>
      </c>
      <c r="AX4" s="37" t="e">
        <f>VLOOKUP(データ入力部!$AD4, SGAdecision,3+$AE4*2,0)</f>
        <v>#N/A</v>
      </c>
      <c r="AY4" s="37" t="e">
        <f>VLOOKUP(データ入力部!$AD4, SGAdecision,10,0)</f>
        <v>#N/A</v>
      </c>
      <c r="AZ4" s="37" t="e">
        <f>VLOOKUP(データ入力部!$AD4, SGAdecision,11,0)</f>
        <v>#N/A</v>
      </c>
      <c r="BA4" s="37" t="str">
        <f t="shared" ref="BA4:BA13" si="10">IF(COUNTA(D4:F4,H4:I4)=5,IF(OR(AND(H4&lt;AW4,I4&lt;AY4),H4&lt;AX4,I4&lt;AZ4)," (SGA)",""),"")</f>
        <v/>
      </c>
      <c r="BB4" s="37" t="str">
        <f t="shared" ref="BB4:BB13" si="11">C4&amp;BA4</f>
        <v/>
      </c>
    </row>
    <row r="5" spans="2:54" x14ac:dyDescent="0.15">
      <c r="B5" s="76"/>
      <c r="C5" s="46"/>
      <c r="D5" s="25"/>
      <c r="E5" s="25"/>
      <c r="F5" s="26"/>
      <c r="G5" s="26"/>
      <c r="H5" s="25"/>
      <c r="I5" s="25"/>
      <c r="J5" s="32"/>
      <c r="L5" s="52" t="e">
        <f t="shared" ref="L5:L10" si="12">IF(AA5&lt;&gt;"", NORMDIST(AA5,0,1,1)*100,NA())</f>
        <v>#N/A</v>
      </c>
      <c r="M5" s="53" t="e">
        <f t="shared" ref="M5:M10" si="13">IF(AB5&lt;&gt;"", NORMDIST(AB5,0,1,1)*100, NA())</f>
        <v>#N/A</v>
      </c>
      <c r="N5" s="53" t="e">
        <f t="shared" ref="N5:N10" si="14">IF(AC5&lt;&gt;"", NORMDIST(AC5,0,1,1)*100, NA())</f>
        <v>#N/A</v>
      </c>
      <c r="O5" s="54" t="e">
        <f t="shared" ref="O5:O13" si="15">IF(OR(ISNA($L5),ISNA($M5)),NA(),IF(L5&gt;90,"HFD",IF(L5&gt;=10,"AGA",IF(M5&gt;=10,"Light for date","SGA"))))</f>
        <v>#N/A</v>
      </c>
      <c r="P5" s="40"/>
      <c r="Q5" s="58" t="e">
        <f t="shared" ref="Q5:Q13" si="16">IF($F5&lt;&gt;"",ROUND($AG5*(1+$AF5*$AH5*NORMINV(Q$1/100,0,1))^(1/$AF5),0),NA())</f>
        <v>#N/A</v>
      </c>
      <c r="R5" s="59" t="e">
        <f t="shared" si="1"/>
        <v>#N/A</v>
      </c>
      <c r="S5" s="64" t="e">
        <f t="shared" si="1"/>
        <v>#N/A</v>
      </c>
      <c r="T5" s="73" t="e">
        <f t="shared" ref="T5:T13" si="17">IF($F5&lt;&gt;"",ROUND($AJ5*(1+$AI5*$AK5*NORMINV(T$1/100,0,1))^(1/$AI5),1),NA())</f>
        <v>#N/A</v>
      </c>
      <c r="U5" s="66" t="e">
        <f t="shared" si="2"/>
        <v>#N/A</v>
      </c>
      <c r="V5" s="67" t="e">
        <f t="shared" si="2"/>
        <v>#N/A</v>
      </c>
      <c r="W5" s="73" t="e">
        <f t="shared" ref="W5:W13" si="18">IF($F5&lt;&gt;"",ROUND($AM5*(1+$AL5*$AN5*NORMINV(W$1/100,0,1))^(1/$AL5),1),NA())</f>
        <v>#N/A</v>
      </c>
      <c r="X5" s="66" t="e">
        <f t="shared" si="3"/>
        <v>#N/A</v>
      </c>
      <c r="Y5" s="90" t="e">
        <f t="shared" si="3"/>
        <v>#N/A</v>
      </c>
      <c r="Z5" s="85"/>
      <c r="AA5" s="85" t="str">
        <f t="shared" si="4"/>
        <v/>
      </c>
      <c r="AB5" s="85" t="str">
        <f t="shared" si="5"/>
        <v/>
      </c>
      <c r="AC5" s="85" t="str">
        <f t="shared" si="6"/>
        <v/>
      </c>
      <c r="AD5" s="37">
        <f t="shared" si="7"/>
        <v>0</v>
      </c>
      <c r="AE5" s="37">
        <f>IF(AND($D5="",$E5=""),$AE$4,IF(AND($D5&lt;&gt;"",$E5&lt;&gt;""),IF(D5="男", IF(E5="初産", 0, 1), IF(E5="初産", 2, 3)),NA()))</f>
        <v>3</v>
      </c>
      <c r="AF5" s="37" t="e">
        <f>VLOOKUP(データ入力部!$AD5, LMSData,2+$AE5*3,0)</f>
        <v>#N/A</v>
      </c>
      <c r="AG5" s="37" t="e">
        <f>VLOOKUP(データ入力部!$AD5, LMSData,3+$AE5*3,0)</f>
        <v>#N/A</v>
      </c>
      <c r="AH5" s="37" t="e">
        <f>VLOOKUP(データ入力部!$AD5, LMSData,4+$AE5*3,0)</f>
        <v>#N/A</v>
      </c>
      <c r="AI5" s="37" t="e">
        <f>VLOOKUP(データ入力部!$AD5, LMSData,14,0)</f>
        <v>#N/A</v>
      </c>
      <c r="AJ5" s="37" t="e">
        <f>VLOOKUP(データ入力部!$AD5, LMSData,15,0)</f>
        <v>#N/A</v>
      </c>
      <c r="AK5" s="37" t="e">
        <f>VLOOKUP(データ入力部!$AD5, LMSData,16,0)</f>
        <v>#N/A</v>
      </c>
      <c r="AL5" s="37" t="e">
        <f>VLOOKUP(データ入力部!$AD5, LMSData,17,0)</f>
        <v>#N/A</v>
      </c>
      <c r="AM5" s="37" t="e">
        <f>VLOOKUP(データ入力部!$AD5, LMSData,18,0)</f>
        <v>#N/A</v>
      </c>
      <c r="AN5" s="37" t="e">
        <f>VLOOKUP(データ入力部!$AD5, LMSData,19,0)</f>
        <v>#N/A</v>
      </c>
      <c r="AO5" s="37">
        <f t="shared" ref="AO5:AO13" si="19">IF(OR(AND($D5=$D$4,$E5=$E$4),AND($D5="",$E5="")),$H5,NA())</f>
        <v>0</v>
      </c>
      <c r="AP5" s="37" t="e">
        <f t="shared" ref="AP5:AP13" si="20">IF(OR(AND($D5=$D$4,$E5=$E$4),AND($D5="",$E5="")),NA(),$H5)</f>
        <v>#N/A</v>
      </c>
      <c r="AQ5" s="86" t="e">
        <f t="shared" ref="AQ5:AQ13" si="21">IF(L5&lt;$AD$18,(L5-$AD$17)*($AE$18-$AE$17)/($AD$18-$AD$17)+$AE$17,IF(L5&lt;$AD$19,(L5-$AD$18)*($AE$19-$AE$18)/($AD$19-$AD$18)+$AE$18,(L5-$AD$19)*($AE$20-$AE$19)/($AD$20-$AD$19)+$AE$19))</f>
        <v>#N/A</v>
      </c>
      <c r="AR5" s="86" t="e">
        <f t="shared" si="9"/>
        <v>#N/A</v>
      </c>
      <c r="AS5" s="37" t="e">
        <f t="shared" ref="AS5:AS13" si="22">IF(L5&lt;$AA$18,(L5-$AA$17)*($AB$18-$AB$17)/($AA$18-$AA$17)+$AB$17,IF(L5&lt;$AA$19,(L5-$AA$18)*($AB$19-$AB$18)/($AA$19-$AA$18)+$AB$18,(L5-$AA$19)*($AB$20-$AB$19)/($AA$20-$AA$19)+$AB$19))</f>
        <v>#N/A</v>
      </c>
      <c r="AT5" s="37" t="e">
        <f t="shared" ref="AT5:AT13" si="23">IF(M5&lt;$AA$18,(M5-$AA$17)*($AB$18-$AB$17)/($AA$18-$AA$17)+$AB$17,IF(M5&lt;$AA$19,(M5-$AA$18)*($AB$19-$AB$18)/($AA$19-$AA$18)+$AB$18,(M5-$AA$19)*($AB$20-$AB$19)/($AA$20-$AA$19)+$AB$19))</f>
        <v>#N/A</v>
      </c>
      <c r="AU5" s="37" t="e">
        <f t="shared" ref="AU5:AU13" si="24">IF(L5&lt;$AG$18,(L5-$AG$17)*($AH$18-$AH$17)/($AG$18-$AG$17)+$AH$17,IF(L5&lt;$AG$19,(L5-$AG$18)*($AH$19-$AH$18)/($AG$19-$AG$18)+$AH$18,(L5-$AG$19)*($AH$20-$AH$19)/($AG$20-$AG$19)+$AH$19))</f>
        <v>#N/A</v>
      </c>
      <c r="AV5" s="37" t="e">
        <f t="shared" ref="AV5:AV13" si="25">IF(N5&lt;$AG$18,(N5-$AG$17)*($AH$18-$AH$17)/($AG$18-$AG$17)+$AH$17,IF(N5&lt;$AG$19,(N5-$AG$18)*($AH$19-$AH$18)/($AG$19-$AG$18)+$AH$18,(N5-$AG$19)*($AH$20-$AH$19)/($AG$20-$AG$19)+$AH$19))</f>
        <v>#N/A</v>
      </c>
      <c r="AW5" s="37" t="e">
        <f>VLOOKUP(データ入力部!$AD5, SGAdecision,2+$AE5*2,0)</f>
        <v>#N/A</v>
      </c>
      <c r="AX5" s="37" t="e">
        <f>VLOOKUP(データ入力部!$AD5, SGAdecision,3+$AE5*2,0)</f>
        <v>#N/A</v>
      </c>
      <c r="AY5" s="37" t="e">
        <f>VLOOKUP(データ入力部!$AD5, SGAdecision,10,0)</f>
        <v>#N/A</v>
      </c>
      <c r="AZ5" s="37" t="e">
        <f>VLOOKUP(データ入力部!$AD5, SGAdecision,11,0)</f>
        <v>#N/A</v>
      </c>
      <c r="BA5" s="37" t="str">
        <f t="shared" si="10"/>
        <v/>
      </c>
      <c r="BB5" s="37" t="str">
        <f t="shared" si="11"/>
        <v/>
      </c>
    </row>
    <row r="6" spans="2:54" x14ac:dyDescent="0.15">
      <c r="B6" s="76"/>
      <c r="C6" s="46"/>
      <c r="D6" s="25"/>
      <c r="E6" s="25"/>
      <c r="F6" s="26"/>
      <c r="G6" s="26"/>
      <c r="H6" s="25"/>
      <c r="I6" s="25"/>
      <c r="J6" s="32"/>
      <c r="L6" s="52" t="e">
        <f t="shared" si="12"/>
        <v>#N/A</v>
      </c>
      <c r="M6" s="53" t="e">
        <f t="shared" si="13"/>
        <v>#N/A</v>
      </c>
      <c r="N6" s="53" t="e">
        <f t="shared" si="14"/>
        <v>#N/A</v>
      </c>
      <c r="O6" s="54" t="e">
        <f t="shared" si="15"/>
        <v>#N/A</v>
      </c>
      <c r="P6" s="40"/>
      <c r="Q6" s="58" t="e">
        <f t="shared" si="16"/>
        <v>#N/A</v>
      </c>
      <c r="R6" s="59" t="e">
        <f t="shared" si="1"/>
        <v>#N/A</v>
      </c>
      <c r="S6" s="64" t="e">
        <f t="shared" si="1"/>
        <v>#N/A</v>
      </c>
      <c r="T6" s="73" t="e">
        <f t="shared" si="17"/>
        <v>#N/A</v>
      </c>
      <c r="U6" s="66" t="e">
        <f t="shared" si="2"/>
        <v>#N/A</v>
      </c>
      <c r="V6" s="67" t="e">
        <f t="shared" si="2"/>
        <v>#N/A</v>
      </c>
      <c r="W6" s="73" t="e">
        <f t="shared" si="18"/>
        <v>#N/A</v>
      </c>
      <c r="X6" s="66" t="e">
        <f t="shared" si="3"/>
        <v>#N/A</v>
      </c>
      <c r="Y6" s="90" t="e">
        <f t="shared" si="3"/>
        <v>#N/A</v>
      </c>
      <c r="Z6" s="85"/>
      <c r="AA6" s="85" t="str">
        <f t="shared" si="4"/>
        <v/>
      </c>
      <c r="AB6" s="85" t="str">
        <f t="shared" si="5"/>
        <v/>
      </c>
      <c r="AC6" s="85" t="str">
        <f t="shared" si="6"/>
        <v/>
      </c>
      <c r="AD6" s="37">
        <f t="shared" si="7"/>
        <v>0</v>
      </c>
      <c r="AE6" s="37">
        <f t="shared" ref="AE6:AE13" si="26">IF(AND($D6="",$E6=""),$AE$4,IF(AND($D6&lt;&gt;"",$E6&lt;&gt;""),IF(D6="男", IF(E6="初産", 0, 1), IF(E6="初産", 2, 3)),NA()))</f>
        <v>3</v>
      </c>
      <c r="AF6" s="37" t="e">
        <f>VLOOKUP(データ入力部!$AD6, LMSData,2+$AE6*3,0)</f>
        <v>#N/A</v>
      </c>
      <c r="AG6" s="37" t="e">
        <f>VLOOKUP(データ入力部!$AD6, LMSData,3+$AE6*3,0)</f>
        <v>#N/A</v>
      </c>
      <c r="AH6" s="37" t="e">
        <f>VLOOKUP(データ入力部!$AD6, LMSData,4+$AE6*3,0)</f>
        <v>#N/A</v>
      </c>
      <c r="AI6" s="37" t="e">
        <f>VLOOKUP(データ入力部!$AD6, LMSData,14,0)</f>
        <v>#N/A</v>
      </c>
      <c r="AJ6" s="37" t="e">
        <f>VLOOKUP(データ入力部!$AD6, LMSData,15,0)</f>
        <v>#N/A</v>
      </c>
      <c r="AK6" s="37" t="e">
        <f>VLOOKUP(データ入力部!$AD6, LMSData,16,0)</f>
        <v>#N/A</v>
      </c>
      <c r="AL6" s="37" t="e">
        <f>VLOOKUP(データ入力部!$AD6, LMSData,17,0)</f>
        <v>#N/A</v>
      </c>
      <c r="AM6" s="37" t="e">
        <f>VLOOKUP(データ入力部!$AD6, LMSData,18,0)</f>
        <v>#N/A</v>
      </c>
      <c r="AN6" s="37" t="e">
        <f>VLOOKUP(データ入力部!$AD6, LMSData,19,0)</f>
        <v>#N/A</v>
      </c>
      <c r="AO6" s="37">
        <f t="shared" si="19"/>
        <v>0</v>
      </c>
      <c r="AP6" s="37" t="e">
        <f t="shared" si="20"/>
        <v>#N/A</v>
      </c>
      <c r="AQ6" s="86" t="e">
        <f t="shared" si="21"/>
        <v>#N/A</v>
      </c>
      <c r="AR6" s="86" t="e">
        <f t="shared" si="9"/>
        <v>#N/A</v>
      </c>
      <c r="AS6" s="37" t="e">
        <f t="shared" si="22"/>
        <v>#N/A</v>
      </c>
      <c r="AT6" s="37" t="e">
        <f t="shared" si="23"/>
        <v>#N/A</v>
      </c>
      <c r="AU6" s="37" t="e">
        <f t="shared" si="24"/>
        <v>#N/A</v>
      </c>
      <c r="AV6" s="37" t="e">
        <f t="shared" si="25"/>
        <v>#N/A</v>
      </c>
      <c r="AW6" s="37" t="e">
        <f>VLOOKUP(データ入力部!$AD6, SGAdecision,2+$AE6*2,0)</f>
        <v>#N/A</v>
      </c>
      <c r="AX6" s="37" t="e">
        <f>VLOOKUP(データ入力部!$AD6, SGAdecision,3+$AE6*2,0)</f>
        <v>#N/A</v>
      </c>
      <c r="AY6" s="37" t="e">
        <f>VLOOKUP(データ入力部!$AD6, SGAdecision,10,0)</f>
        <v>#N/A</v>
      </c>
      <c r="AZ6" s="37" t="e">
        <f>VLOOKUP(データ入力部!$AD6, SGAdecision,11,0)</f>
        <v>#N/A</v>
      </c>
      <c r="BA6" s="37" t="str">
        <f t="shared" si="10"/>
        <v/>
      </c>
      <c r="BB6" s="37" t="str">
        <f t="shared" si="11"/>
        <v/>
      </c>
    </row>
    <row r="7" spans="2:54" x14ac:dyDescent="0.15">
      <c r="B7" s="76"/>
      <c r="C7" s="46"/>
      <c r="D7" s="25"/>
      <c r="E7" s="25"/>
      <c r="F7" s="26"/>
      <c r="G7" s="26"/>
      <c r="H7" s="25"/>
      <c r="I7" s="25"/>
      <c r="J7" s="32"/>
      <c r="L7" s="52" t="e">
        <f t="shared" si="12"/>
        <v>#N/A</v>
      </c>
      <c r="M7" s="53" t="e">
        <f t="shared" si="13"/>
        <v>#N/A</v>
      </c>
      <c r="N7" s="53" t="e">
        <f t="shared" si="14"/>
        <v>#N/A</v>
      </c>
      <c r="O7" s="54" t="e">
        <f t="shared" si="15"/>
        <v>#N/A</v>
      </c>
      <c r="P7" s="40"/>
      <c r="Q7" s="58" t="e">
        <f t="shared" si="16"/>
        <v>#N/A</v>
      </c>
      <c r="R7" s="59" t="e">
        <f t="shared" si="1"/>
        <v>#N/A</v>
      </c>
      <c r="S7" s="64" t="e">
        <f t="shared" si="1"/>
        <v>#N/A</v>
      </c>
      <c r="T7" s="73" t="e">
        <f t="shared" si="17"/>
        <v>#N/A</v>
      </c>
      <c r="U7" s="66" t="e">
        <f t="shared" si="2"/>
        <v>#N/A</v>
      </c>
      <c r="V7" s="67" t="e">
        <f t="shared" si="2"/>
        <v>#N/A</v>
      </c>
      <c r="W7" s="73" t="e">
        <f t="shared" si="18"/>
        <v>#N/A</v>
      </c>
      <c r="X7" s="66" t="e">
        <f t="shared" si="3"/>
        <v>#N/A</v>
      </c>
      <c r="Y7" s="90" t="e">
        <f t="shared" si="3"/>
        <v>#N/A</v>
      </c>
      <c r="Z7" s="85"/>
      <c r="AA7" s="85" t="str">
        <f t="shared" si="4"/>
        <v/>
      </c>
      <c r="AB7" s="85" t="str">
        <f t="shared" si="5"/>
        <v/>
      </c>
      <c r="AC7" s="85" t="str">
        <f t="shared" si="6"/>
        <v/>
      </c>
      <c r="AD7" s="37">
        <f t="shared" si="7"/>
        <v>0</v>
      </c>
      <c r="AE7" s="37">
        <f t="shared" si="26"/>
        <v>3</v>
      </c>
      <c r="AF7" s="37" t="e">
        <f>VLOOKUP(データ入力部!$AD7, LMSData,2+$AE7*3,0)</f>
        <v>#N/A</v>
      </c>
      <c r="AG7" s="37" t="e">
        <f>VLOOKUP(データ入力部!$AD7, LMSData,3+$AE7*3,0)</f>
        <v>#N/A</v>
      </c>
      <c r="AH7" s="37" t="e">
        <f>VLOOKUP(データ入力部!$AD7, LMSData,4+$AE7*3,0)</f>
        <v>#N/A</v>
      </c>
      <c r="AI7" s="37" t="e">
        <f>VLOOKUP(データ入力部!$AD7, LMSData,14,0)</f>
        <v>#N/A</v>
      </c>
      <c r="AJ7" s="37" t="e">
        <f>VLOOKUP(データ入力部!$AD7, LMSData,15,0)</f>
        <v>#N/A</v>
      </c>
      <c r="AK7" s="37" t="e">
        <f>VLOOKUP(データ入力部!$AD7, LMSData,16,0)</f>
        <v>#N/A</v>
      </c>
      <c r="AL7" s="37" t="e">
        <f>VLOOKUP(データ入力部!$AD7, LMSData,17,0)</f>
        <v>#N/A</v>
      </c>
      <c r="AM7" s="37" t="e">
        <f>VLOOKUP(データ入力部!$AD7, LMSData,18,0)</f>
        <v>#N/A</v>
      </c>
      <c r="AN7" s="37" t="e">
        <f>VLOOKUP(データ入力部!$AD7, LMSData,19,0)</f>
        <v>#N/A</v>
      </c>
      <c r="AO7" s="37">
        <f t="shared" si="19"/>
        <v>0</v>
      </c>
      <c r="AP7" s="37" t="e">
        <f t="shared" si="20"/>
        <v>#N/A</v>
      </c>
      <c r="AQ7" s="86" t="e">
        <f t="shared" si="21"/>
        <v>#N/A</v>
      </c>
      <c r="AR7" s="86" t="e">
        <f t="shared" si="9"/>
        <v>#N/A</v>
      </c>
      <c r="AS7" s="37" t="e">
        <f t="shared" si="22"/>
        <v>#N/A</v>
      </c>
      <c r="AT7" s="37" t="e">
        <f t="shared" si="23"/>
        <v>#N/A</v>
      </c>
      <c r="AU7" s="37" t="e">
        <f t="shared" si="24"/>
        <v>#N/A</v>
      </c>
      <c r="AV7" s="37" t="e">
        <f t="shared" si="25"/>
        <v>#N/A</v>
      </c>
      <c r="AW7" s="37" t="e">
        <f>VLOOKUP(データ入力部!$AD7, SGAdecision,2+$AE7*2,0)</f>
        <v>#N/A</v>
      </c>
      <c r="AX7" s="37" t="e">
        <f>VLOOKUP(データ入力部!$AD7, SGAdecision,3+$AE7*2,0)</f>
        <v>#N/A</v>
      </c>
      <c r="AY7" s="37" t="e">
        <f>VLOOKUP(データ入力部!$AD7, SGAdecision,10,0)</f>
        <v>#N/A</v>
      </c>
      <c r="AZ7" s="37" t="e">
        <f>VLOOKUP(データ入力部!$AD7, SGAdecision,11,0)</f>
        <v>#N/A</v>
      </c>
      <c r="BA7" s="37" t="str">
        <f t="shared" si="10"/>
        <v/>
      </c>
      <c r="BB7" s="37" t="str">
        <f t="shared" si="11"/>
        <v/>
      </c>
    </row>
    <row r="8" spans="2:54" x14ac:dyDescent="0.15">
      <c r="B8" s="76"/>
      <c r="C8" s="46"/>
      <c r="D8" s="25"/>
      <c r="E8" s="25"/>
      <c r="F8" s="26"/>
      <c r="G8" s="26"/>
      <c r="H8" s="25"/>
      <c r="I8" s="25"/>
      <c r="J8" s="32"/>
      <c r="L8" s="52" t="e">
        <f t="shared" si="12"/>
        <v>#N/A</v>
      </c>
      <c r="M8" s="53" t="e">
        <f t="shared" si="13"/>
        <v>#N/A</v>
      </c>
      <c r="N8" s="53" t="e">
        <f t="shared" si="14"/>
        <v>#N/A</v>
      </c>
      <c r="O8" s="54" t="e">
        <f t="shared" si="15"/>
        <v>#N/A</v>
      </c>
      <c r="P8" s="40"/>
      <c r="Q8" s="58" t="e">
        <f t="shared" si="16"/>
        <v>#N/A</v>
      </c>
      <c r="R8" s="59" t="e">
        <f t="shared" si="1"/>
        <v>#N/A</v>
      </c>
      <c r="S8" s="64" t="e">
        <f t="shared" si="1"/>
        <v>#N/A</v>
      </c>
      <c r="T8" s="73" t="e">
        <f t="shared" si="17"/>
        <v>#N/A</v>
      </c>
      <c r="U8" s="66" t="e">
        <f t="shared" si="2"/>
        <v>#N/A</v>
      </c>
      <c r="V8" s="67" t="e">
        <f t="shared" si="2"/>
        <v>#N/A</v>
      </c>
      <c r="W8" s="73" t="e">
        <f t="shared" si="18"/>
        <v>#N/A</v>
      </c>
      <c r="X8" s="66" t="e">
        <f t="shared" si="3"/>
        <v>#N/A</v>
      </c>
      <c r="Y8" s="90" t="e">
        <f t="shared" si="3"/>
        <v>#N/A</v>
      </c>
      <c r="Z8" s="85"/>
      <c r="AA8" s="85" t="str">
        <f t="shared" si="4"/>
        <v/>
      </c>
      <c r="AB8" s="85" t="str">
        <f t="shared" si="5"/>
        <v/>
      </c>
      <c r="AC8" s="85" t="str">
        <f t="shared" si="6"/>
        <v/>
      </c>
      <c r="AD8" s="37">
        <f t="shared" si="7"/>
        <v>0</v>
      </c>
      <c r="AE8" s="37">
        <f t="shared" si="26"/>
        <v>3</v>
      </c>
      <c r="AF8" s="37" t="e">
        <f>VLOOKUP(データ入力部!$AD8, LMSData,2+$AE8*3,0)</f>
        <v>#N/A</v>
      </c>
      <c r="AG8" s="37" t="e">
        <f>VLOOKUP(データ入力部!$AD8, LMSData,3+$AE8*3,0)</f>
        <v>#N/A</v>
      </c>
      <c r="AH8" s="37" t="e">
        <f>VLOOKUP(データ入力部!$AD8, LMSData,4+$AE8*3,0)</f>
        <v>#N/A</v>
      </c>
      <c r="AI8" s="37" t="e">
        <f>VLOOKUP(データ入力部!$AD8, LMSData,14,0)</f>
        <v>#N/A</v>
      </c>
      <c r="AJ8" s="37" t="e">
        <f>VLOOKUP(データ入力部!$AD8, LMSData,15,0)</f>
        <v>#N/A</v>
      </c>
      <c r="AK8" s="37" t="e">
        <f>VLOOKUP(データ入力部!$AD8, LMSData,16,0)</f>
        <v>#N/A</v>
      </c>
      <c r="AL8" s="37" t="e">
        <f>VLOOKUP(データ入力部!$AD8, LMSData,17,0)</f>
        <v>#N/A</v>
      </c>
      <c r="AM8" s="37" t="e">
        <f>VLOOKUP(データ入力部!$AD8, LMSData,18,0)</f>
        <v>#N/A</v>
      </c>
      <c r="AN8" s="37" t="e">
        <f>VLOOKUP(データ入力部!$AD8, LMSData,19,0)</f>
        <v>#N/A</v>
      </c>
      <c r="AO8" s="37">
        <f t="shared" si="19"/>
        <v>0</v>
      </c>
      <c r="AP8" s="37" t="e">
        <f t="shared" si="20"/>
        <v>#N/A</v>
      </c>
      <c r="AQ8" s="86" t="e">
        <f t="shared" si="21"/>
        <v>#N/A</v>
      </c>
      <c r="AR8" s="86" t="e">
        <f t="shared" si="9"/>
        <v>#N/A</v>
      </c>
      <c r="AS8" s="37" t="e">
        <f t="shared" si="22"/>
        <v>#N/A</v>
      </c>
      <c r="AT8" s="37" t="e">
        <f t="shared" si="23"/>
        <v>#N/A</v>
      </c>
      <c r="AU8" s="37" t="e">
        <f t="shared" si="24"/>
        <v>#N/A</v>
      </c>
      <c r="AV8" s="37" t="e">
        <f t="shared" si="25"/>
        <v>#N/A</v>
      </c>
      <c r="AW8" s="37" t="e">
        <f>VLOOKUP(データ入力部!$AD8, SGAdecision,2+$AE8*2,0)</f>
        <v>#N/A</v>
      </c>
      <c r="AX8" s="37" t="e">
        <f>VLOOKUP(データ入力部!$AD8, SGAdecision,3+$AE8*2,0)</f>
        <v>#N/A</v>
      </c>
      <c r="AY8" s="37" t="e">
        <f>VLOOKUP(データ入力部!$AD8, SGAdecision,10,0)</f>
        <v>#N/A</v>
      </c>
      <c r="AZ8" s="37" t="e">
        <f>VLOOKUP(データ入力部!$AD8, SGAdecision,11,0)</f>
        <v>#N/A</v>
      </c>
      <c r="BA8" s="37" t="str">
        <f t="shared" si="10"/>
        <v/>
      </c>
      <c r="BB8" s="37" t="str">
        <f t="shared" si="11"/>
        <v/>
      </c>
    </row>
    <row r="9" spans="2:54" x14ac:dyDescent="0.15">
      <c r="B9" s="76"/>
      <c r="C9" s="46"/>
      <c r="D9" s="25"/>
      <c r="E9" s="25"/>
      <c r="F9" s="26"/>
      <c r="G9" s="26"/>
      <c r="H9" s="25"/>
      <c r="I9" s="25"/>
      <c r="J9" s="32"/>
      <c r="L9" s="52" t="e">
        <f t="shared" si="12"/>
        <v>#N/A</v>
      </c>
      <c r="M9" s="53" t="e">
        <f t="shared" si="13"/>
        <v>#N/A</v>
      </c>
      <c r="N9" s="53" t="e">
        <f t="shared" si="14"/>
        <v>#N/A</v>
      </c>
      <c r="O9" s="54" t="e">
        <f t="shared" si="15"/>
        <v>#N/A</v>
      </c>
      <c r="P9" s="40"/>
      <c r="Q9" s="58" t="e">
        <f t="shared" si="16"/>
        <v>#N/A</v>
      </c>
      <c r="R9" s="59" t="e">
        <f t="shared" si="1"/>
        <v>#N/A</v>
      </c>
      <c r="S9" s="64" t="e">
        <f t="shared" si="1"/>
        <v>#N/A</v>
      </c>
      <c r="T9" s="73" t="e">
        <f t="shared" si="17"/>
        <v>#N/A</v>
      </c>
      <c r="U9" s="66" t="e">
        <f t="shared" si="2"/>
        <v>#N/A</v>
      </c>
      <c r="V9" s="67" t="e">
        <f t="shared" si="2"/>
        <v>#N/A</v>
      </c>
      <c r="W9" s="73" t="e">
        <f t="shared" si="18"/>
        <v>#N/A</v>
      </c>
      <c r="X9" s="66" t="e">
        <f t="shared" si="3"/>
        <v>#N/A</v>
      </c>
      <c r="Y9" s="90" t="e">
        <f t="shared" si="3"/>
        <v>#N/A</v>
      </c>
      <c r="Z9" s="85"/>
      <c r="AA9" s="85" t="str">
        <f t="shared" si="4"/>
        <v/>
      </c>
      <c r="AB9" s="85" t="str">
        <f t="shared" si="5"/>
        <v/>
      </c>
      <c r="AC9" s="85" t="str">
        <f t="shared" si="6"/>
        <v/>
      </c>
      <c r="AD9" s="37">
        <f t="shared" si="7"/>
        <v>0</v>
      </c>
      <c r="AE9" s="37">
        <f t="shared" si="26"/>
        <v>3</v>
      </c>
      <c r="AF9" s="37" t="e">
        <f>VLOOKUP(データ入力部!$AD9, LMSData,2+$AE9*3,0)</f>
        <v>#N/A</v>
      </c>
      <c r="AG9" s="37" t="e">
        <f>VLOOKUP(データ入力部!$AD9, LMSData,3+$AE9*3,0)</f>
        <v>#N/A</v>
      </c>
      <c r="AH9" s="37" t="e">
        <f>VLOOKUP(データ入力部!$AD9, LMSData,4+$AE9*3,0)</f>
        <v>#N/A</v>
      </c>
      <c r="AI9" s="37" t="e">
        <f>VLOOKUP(データ入力部!$AD9, LMSData,14,0)</f>
        <v>#N/A</v>
      </c>
      <c r="AJ9" s="37" t="e">
        <f>VLOOKUP(データ入力部!$AD9, LMSData,15,0)</f>
        <v>#N/A</v>
      </c>
      <c r="AK9" s="37" t="e">
        <f>VLOOKUP(データ入力部!$AD9, LMSData,16,0)</f>
        <v>#N/A</v>
      </c>
      <c r="AL9" s="37" t="e">
        <f>VLOOKUP(データ入力部!$AD9, LMSData,17,0)</f>
        <v>#N/A</v>
      </c>
      <c r="AM9" s="37" t="e">
        <f>VLOOKUP(データ入力部!$AD9, LMSData,18,0)</f>
        <v>#N/A</v>
      </c>
      <c r="AN9" s="37" t="e">
        <f>VLOOKUP(データ入力部!$AD9, LMSData,19,0)</f>
        <v>#N/A</v>
      </c>
      <c r="AO9" s="37">
        <f t="shared" si="19"/>
        <v>0</v>
      </c>
      <c r="AP9" s="37" t="e">
        <f t="shared" si="20"/>
        <v>#N/A</v>
      </c>
      <c r="AQ9" s="86" t="e">
        <f t="shared" si="21"/>
        <v>#N/A</v>
      </c>
      <c r="AR9" s="86" t="e">
        <f t="shared" si="9"/>
        <v>#N/A</v>
      </c>
      <c r="AS9" s="37" t="e">
        <f t="shared" si="22"/>
        <v>#N/A</v>
      </c>
      <c r="AT9" s="37" t="e">
        <f t="shared" si="23"/>
        <v>#N/A</v>
      </c>
      <c r="AU9" s="37" t="e">
        <f t="shared" si="24"/>
        <v>#N/A</v>
      </c>
      <c r="AV9" s="37" t="e">
        <f t="shared" si="25"/>
        <v>#N/A</v>
      </c>
      <c r="AW9" s="37" t="e">
        <f>VLOOKUP(データ入力部!$AD9, SGAdecision,2+$AE9*2,0)</f>
        <v>#N/A</v>
      </c>
      <c r="AX9" s="37" t="e">
        <f>VLOOKUP(データ入力部!$AD9, SGAdecision,3+$AE9*2,0)</f>
        <v>#N/A</v>
      </c>
      <c r="AY9" s="37" t="e">
        <f>VLOOKUP(データ入力部!$AD9, SGAdecision,10,0)</f>
        <v>#N/A</v>
      </c>
      <c r="AZ9" s="37" t="e">
        <f>VLOOKUP(データ入力部!$AD9, SGAdecision,11,0)</f>
        <v>#N/A</v>
      </c>
      <c r="BA9" s="37" t="str">
        <f t="shared" si="10"/>
        <v/>
      </c>
      <c r="BB9" s="37" t="str">
        <f t="shared" si="11"/>
        <v/>
      </c>
    </row>
    <row r="10" spans="2:54" x14ac:dyDescent="0.15">
      <c r="B10" s="76"/>
      <c r="C10" s="46"/>
      <c r="D10" s="25"/>
      <c r="E10" s="25"/>
      <c r="F10" s="26"/>
      <c r="G10" s="26"/>
      <c r="H10" s="25"/>
      <c r="I10" s="25"/>
      <c r="J10" s="32"/>
      <c r="L10" s="52" t="e">
        <f t="shared" si="12"/>
        <v>#N/A</v>
      </c>
      <c r="M10" s="53" t="e">
        <f t="shared" si="13"/>
        <v>#N/A</v>
      </c>
      <c r="N10" s="53" t="e">
        <f t="shared" si="14"/>
        <v>#N/A</v>
      </c>
      <c r="O10" s="54" t="e">
        <f t="shared" si="15"/>
        <v>#N/A</v>
      </c>
      <c r="P10" s="40"/>
      <c r="Q10" s="58" t="e">
        <f t="shared" si="16"/>
        <v>#N/A</v>
      </c>
      <c r="R10" s="59" t="e">
        <f t="shared" si="1"/>
        <v>#N/A</v>
      </c>
      <c r="S10" s="64" t="e">
        <f t="shared" si="1"/>
        <v>#N/A</v>
      </c>
      <c r="T10" s="73" t="e">
        <f t="shared" si="17"/>
        <v>#N/A</v>
      </c>
      <c r="U10" s="66" t="e">
        <f t="shared" si="2"/>
        <v>#N/A</v>
      </c>
      <c r="V10" s="67" t="e">
        <f t="shared" si="2"/>
        <v>#N/A</v>
      </c>
      <c r="W10" s="73" t="e">
        <f t="shared" si="18"/>
        <v>#N/A</v>
      </c>
      <c r="X10" s="66" t="e">
        <f t="shared" si="3"/>
        <v>#N/A</v>
      </c>
      <c r="Y10" s="90" t="e">
        <f t="shared" si="3"/>
        <v>#N/A</v>
      </c>
      <c r="Z10" s="85"/>
      <c r="AA10" s="85" t="str">
        <f t="shared" si="4"/>
        <v/>
      </c>
      <c r="AB10" s="85" t="str">
        <f t="shared" si="5"/>
        <v/>
      </c>
      <c r="AC10" s="85" t="str">
        <f t="shared" si="6"/>
        <v/>
      </c>
      <c r="AD10" s="37">
        <f t="shared" si="7"/>
        <v>0</v>
      </c>
      <c r="AE10" s="37">
        <f t="shared" si="26"/>
        <v>3</v>
      </c>
      <c r="AF10" s="37" t="e">
        <f>VLOOKUP(データ入力部!$AD10, LMSData,2+$AE10*3,0)</f>
        <v>#N/A</v>
      </c>
      <c r="AG10" s="37" t="e">
        <f>VLOOKUP(データ入力部!$AD10, LMSData,3+$AE10*3,0)</f>
        <v>#N/A</v>
      </c>
      <c r="AH10" s="37" t="e">
        <f>VLOOKUP(データ入力部!$AD10, LMSData,4+$AE10*3,0)</f>
        <v>#N/A</v>
      </c>
      <c r="AI10" s="37" t="e">
        <f>VLOOKUP(データ入力部!$AD10, LMSData,14,0)</f>
        <v>#N/A</v>
      </c>
      <c r="AJ10" s="37" t="e">
        <f>VLOOKUP(データ入力部!$AD10, LMSData,15,0)</f>
        <v>#N/A</v>
      </c>
      <c r="AK10" s="37" t="e">
        <f>VLOOKUP(データ入力部!$AD10, LMSData,16,0)</f>
        <v>#N/A</v>
      </c>
      <c r="AL10" s="37" t="e">
        <f>VLOOKUP(データ入力部!$AD10, LMSData,17,0)</f>
        <v>#N/A</v>
      </c>
      <c r="AM10" s="37" t="e">
        <f>VLOOKUP(データ入力部!$AD10, LMSData,18,0)</f>
        <v>#N/A</v>
      </c>
      <c r="AN10" s="37" t="e">
        <f>VLOOKUP(データ入力部!$AD10, LMSData,19,0)</f>
        <v>#N/A</v>
      </c>
      <c r="AO10" s="37">
        <f t="shared" si="19"/>
        <v>0</v>
      </c>
      <c r="AP10" s="37" t="e">
        <f t="shared" si="20"/>
        <v>#N/A</v>
      </c>
      <c r="AQ10" s="86" t="e">
        <f t="shared" si="21"/>
        <v>#N/A</v>
      </c>
      <c r="AR10" s="86" t="e">
        <f t="shared" si="9"/>
        <v>#N/A</v>
      </c>
      <c r="AS10" s="37" t="e">
        <f t="shared" si="22"/>
        <v>#N/A</v>
      </c>
      <c r="AT10" s="37" t="e">
        <f t="shared" si="23"/>
        <v>#N/A</v>
      </c>
      <c r="AU10" s="37" t="e">
        <f t="shared" si="24"/>
        <v>#N/A</v>
      </c>
      <c r="AV10" s="37" t="e">
        <f t="shared" si="25"/>
        <v>#N/A</v>
      </c>
      <c r="AW10" s="37" t="e">
        <f>VLOOKUP(データ入力部!$AD10, SGAdecision,2+$AE10*2,0)</f>
        <v>#N/A</v>
      </c>
      <c r="AX10" s="37" t="e">
        <f>VLOOKUP(データ入力部!$AD10, SGAdecision,3+$AE10*2,0)</f>
        <v>#N/A</v>
      </c>
      <c r="AY10" s="37" t="e">
        <f>VLOOKUP(データ入力部!$AD10, SGAdecision,10,0)</f>
        <v>#N/A</v>
      </c>
      <c r="AZ10" s="37" t="e">
        <f>VLOOKUP(データ入力部!$AD10, SGAdecision,11,0)</f>
        <v>#N/A</v>
      </c>
      <c r="BA10" s="37" t="str">
        <f t="shared" si="10"/>
        <v/>
      </c>
      <c r="BB10" s="37" t="str">
        <f t="shared" si="11"/>
        <v/>
      </c>
    </row>
    <row r="11" spans="2:54" x14ac:dyDescent="0.15">
      <c r="B11" s="76"/>
      <c r="C11" s="46"/>
      <c r="D11" s="25"/>
      <c r="E11" s="25"/>
      <c r="F11" s="26"/>
      <c r="G11" s="26"/>
      <c r="H11" s="25"/>
      <c r="I11" s="25"/>
      <c r="J11" s="32"/>
      <c r="L11" s="52" t="e">
        <f t="shared" ref="L11:L13" si="27">IF(AA11&lt;&gt;"", NORMDIST(AA11,0,1,1)*100,NA())</f>
        <v>#N/A</v>
      </c>
      <c r="M11" s="53" t="e">
        <f t="shared" ref="M11:M13" si="28">IF(AB11&lt;&gt;"", NORMDIST(AB11,0,1,1)*100, NA())</f>
        <v>#N/A</v>
      </c>
      <c r="N11" s="53" t="e">
        <f t="shared" ref="N11:N13" si="29">IF(AC11&lt;&gt;"", NORMDIST(AC11,0,1,1)*100, NA())</f>
        <v>#N/A</v>
      </c>
      <c r="O11" s="54" t="e">
        <f t="shared" si="15"/>
        <v>#N/A</v>
      </c>
      <c r="P11" s="40"/>
      <c r="Q11" s="58" t="e">
        <f t="shared" si="16"/>
        <v>#N/A</v>
      </c>
      <c r="R11" s="59" t="e">
        <f t="shared" si="1"/>
        <v>#N/A</v>
      </c>
      <c r="S11" s="64" t="e">
        <f t="shared" si="1"/>
        <v>#N/A</v>
      </c>
      <c r="T11" s="73" t="e">
        <f t="shared" si="17"/>
        <v>#N/A</v>
      </c>
      <c r="U11" s="66" t="e">
        <f t="shared" si="2"/>
        <v>#N/A</v>
      </c>
      <c r="V11" s="67" t="e">
        <f t="shared" si="2"/>
        <v>#N/A</v>
      </c>
      <c r="W11" s="73" t="e">
        <f t="shared" si="18"/>
        <v>#N/A</v>
      </c>
      <c r="X11" s="66" t="e">
        <f t="shared" si="3"/>
        <v>#N/A</v>
      </c>
      <c r="Y11" s="90" t="e">
        <f t="shared" si="3"/>
        <v>#N/A</v>
      </c>
      <c r="Z11" s="85"/>
      <c r="AA11" s="85" t="str">
        <f t="shared" ref="AA11:AA13" si="30">IF(H11&lt;&gt;"", (POWER(H11/AG11,AF11)-1)/(AF11*AH11), "")</f>
        <v/>
      </c>
      <c r="AB11" s="85" t="str">
        <f t="shared" ref="AB11:AB13" si="31">IF(I11&lt;&gt;"", (POWER(I11/AJ11,AI11)-1)/(AI11*AK11), "")</f>
        <v/>
      </c>
      <c r="AC11" s="85" t="str">
        <f t="shared" ref="AC11:AC13" si="32">IF(J11&lt;&gt;"", (POWER(J11/AM11,AL11)-1)/(AL11*AN11), "")</f>
        <v/>
      </c>
      <c r="AD11" s="37">
        <f t="shared" ref="AD11:AD13" si="33">F11+G11/7</f>
        <v>0</v>
      </c>
      <c r="AE11" s="37">
        <f t="shared" si="26"/>
        <v>3</v>
      </c>
      <c r="AF11" s="37" t="e">
        <f>VLOOKUP(データ入力部!$AD11, LMSData,2+$AE11*3,0)</f>
        <v>#N/A</v>
      </c>
      <c r="AG11" s="37" t="e">
        <f>VLOOKUP(データ入力部!$AD11, LMSData,3+$AE11*3,0)</f>
        <v>#N/A</v>
      </c>
      <c r="AH11" s="37" t="e">
        <f>VLOOKUP(データ入力部!$AD11, LMSData,4+$AE11*3,0)</f>
        <v>#N/A</v>
      </c>
      <c r="AI11" s="37" t="e">
        <f>VLOOKUP(データ入力部!$AD11, LMSData,14,0)</f>
        <v>#N/A</v>
      </c>
      <c r="AJ11" s="37" t="e">
        <f>VLOOKUP(データ入力部!$AD11, LMSData,15,0)</f>
        <v>#N/A</v>
      </c>
      <c r="AK11" s="37" t="e">
        <f>VLOOKUP(データ入力部!$AD11, LMSData,16,0)</f>
        <v>#N/A</v>
      </c>
      <c r="AL11" s="37" t="e">
        <f>VLOOKUP(データ入力部!$AD11, LMSData,17,0)</f>
        <v>#N/A</v>
      </c>
      <c r="AM11" s="37" t="e">
        <f>VLOOKUP(データ入力部!$AD11, LMSData,18,0)</f>
        <v>#N/A</v>
      </c>
      <c r="AN11" s="37" t="e">
        <f>VLOOKUP(データ入力部!$AD11, LMSData,19,0)</f>
        <v>#N/A</v>
      </c>
      <c r="AO11" s="37">
        <f t="shared" si="19"/>
        <v>0</v>
      </c>
      <c r="AP11" s="37" t="e">
        <f t="shared" si="20"/>
        <v>#N/A</v>
      </c>
      <c r="AQ11" s="86" t="e">
        <f t="shared" si="21"/>
        <v>#N/A</v>
      </c>
      <c r="AR11" s="86" t="e">
        <f t="shared" si="9"/>
        <v>#N/A</v>
      </c>
      <c r="AS11" s="37" t="e">
        <f t="shared" si="22"/>
        <v>#N/A</v>
      </c>
      <c r="AT11" s="37" t="e">
        <f t="shared" si="23"/>
        <v>#N/A</v>
      </c>
      <c r="AU11" s="37" t="e">
        <f t="shared" si="24"/>
        <v>#N/A</v>
      </c>
      <c r="AV11" s="37" t="e">
        <f t="shared" si="25"/>
        <v>#N/A</v>
      </c>
      <c r="AW11" s="37" t="e">
        <f>VLOOKUP(データ入力部!$AD11, SGAdecision,2+$AE11*2,0)</f>
        <v>#N/A</v>
      </c>
      <c r="AX11" s="37" t="e">
        <f>VLOOKUP(データ入力部!$AD11, SGAdecision,3+$AE11*2,0)</f>
        <v>#N/A</v>
      </c>
      <c r="AY11" s="37" t="e">
        <f>VLOOKUP(データ入力部!$AD11, SGAdecision,10,0)</f>
        <v>#N/A</v>
      </c>
      <c r="AZ11" s="37" t="e">
        <f>VLOOKUP(データ入力部!$AD11, SGAdecision,11,0)</f>
        <v>#N/A</v>
      </c>
      <c r="BA11" s="37" t="str">
        <f t="shared" si="10"/>
        <v/>
      </c>
      <c r="BB11" s="37" t="str">
        <f t="shared" si="11"/>
        <v/>
      </c>
    </row>
    <row r="12" spans="2:54" x14ac:dyDescent="0.15">
      <c r="B12" s="78"/>
      <c r="C12" s="79"/>
      <c r="D12" s="80"/>
      <c r="E12" s="80"/>
      <c r="F12" s="81"/>
      <c r="G12" s="81"/>
      <c r="H12" s="80"/>
      <c r="I12" s="80"/>
      <c r="J12" s="82"/>
      <c r="L12" s="52" t="e">
        <f t="shared" si="27"/>
        <v>#N/A</v>
      </c>
      <c r="M12" s="53" t="e">
        <f t="shared" si="28"/>
        <v>#N/A</v>
      </c>
      <c r="N12" s="53" t="e">
        <f t="shared" si="29"/>
        <v>#N/A</v>
      </c>
      <c r="O12" s="54" t="e">
        <f t="shared" si="15"/>
        <v>#N/A</v>
      </c>
      <c r="P12" s="40"/>
      <c r="Q12" s="58" t="e">
        <f t="shared" si="16"/>
        <v>#N/A</v>
      </c>
      <c r="R12" s="59" t="e">
        <f t="shared" si="1"/>
        <v>#N/A</v>
      </c>
      <c r="S12" s="64" t="e">
        <f t="shared" si="1"/>
        <v>#N/A</v>
      </c>
      <c r="T12" s="73" t="e">
        <f t="shared" si="17"/>
        <v>#N/A</v>
      </c>
      <c r="U12" s="66" t="e">
        <f t="shared" si="2"/>
        <v>#N/A</v>
      </c>
      <c r="V12" s="67" t="e">
        <f t="shared" si="2"/>
        <v>#N/A</v>
      </c>
      <c r="W12" s="73" t="e">
        <f t="shared" si="18"/>
        <v>#N/A</v>
      </c>
      <c r="X12" s="66" t="e">
        <f t="shared" si="3"/>
        <v>#N/A</v>
      </c>
      <c r="Y12" s="90" t="e">
        <f t="shared" si="3"/>
        <v>#N/A</v>
      </c>
      <c r="Z12" s="85"/>
      <c r="AA12" s="85" t="str">
        <f t="shared" si="30"/>
        <v/>
      </c>
      <c r="AB12" s="85" t="str">
        <f t="shared" si="31"/>
        <v/>
      </c>
      <c r="AC12" s="85" t="str">
        <f t="shared" si="32"/>
        <v/>
      </c>
      <c r="AD12" s="37">
        <f t="shared" si="33"/>
        <v>0</v>
      </c>
      <c r="AE12" s="37">
        <f t="shared" si="26"/>
        <v>3</v>
      </c>
      <c r="AF12" s="37" t="e">
        <f>VLOOKUP(データ入力部!$AD12, LMSData,2+$AE12*3,0)</f>
        <v>#N/A</v>
      </c>
      <c r="AG12" s="37" t="e">
        <f>VLOOKUP(データ入力部!$AD12, LMSData,3+$AE12*3,0)</f>
        <v>#N/A</v>
      </c>
      <c r="AH12" s="37" t="e">
        <f>VLOOKUP(データ入力部!$AD12, LMSData,4+$AE12*3,0)</f>
        <v>#N/A</v>
      </c>
      <c r="AI12" s="37" t="e">
        <f>VLOOKUP(データ入力部!$AD12, LMSData,14,0)</f>
        <v>#N/A</v>
      </c>
      <c r="AJ12" s="37" t="e">
        <f>VLOOKUP(データ入力部!$AD12, LMSData,15,0)</f>
        <v>#N/A</v>
      </c>
      <c r="AK12" s="37" t="e">
        <f>VLOOKUP(データ入力部!$AD12, LMSData,16,0)</f>
        <v>#N/A</v>
      </c>
      <c r="AL12" s="37" t="e">
        <f>VLOOKUP(データ入力部!$AD12, LMSData,17,0)</f>
        <v>#N/A</v>
      </c>
      <c r="AM12" s="37" t="e">
        <f>VLOOKUP(データ入力部!$AD12, LMSData,18,0)</f>
        <v>#N/A</v>
      </c>
      <c r="AN12" s="37" t="e">
        <f>VLOOKUP(データ入力部!$AD12, LMSData,19,0)</f>
        <v>#N/A</v>
      </c>
      <c r="AO12" s="37">
        <f t="shared" si="19"/>
        <v>0</v>
      </c>
      <c r="AP12" s="37" t="e">
        <f t="shared" si="20"/>
        <v>#N/A</v>
      </c>
      <c r="AQ12" s="86" t="e">
        <f t="shared" si="21"/>
        <v>#N/A</v>
      </c>
      <c r="AR12" s="86" t="e">
        <f t="shared" si="9"/>
        <v>#N/A</v>
      </c>
      <c r="AS12" s="37" t="e">
        <f t="shared" si="22"/>
        <v>#N/A</v>
      </c>
      <c r="AT12" s="37" t="e">
        <f t="shared" si="23"/>
        <v>#N/A</v>
      </c>
      <c r="AU12" s="37" t="e">
        <f t="shared" si="24"/>
        <v>#N/A</v>
      </c>
      <c r="AV12" s="37" t="e">
        <f t="shared" si="25"/>
        <v>#N/A</v>
      </c>
      <c r="AW12" s="37" t="e">
        <f>VLOOKUP(データ入力部!$AD12, SGAdecision,2+$AE12*2,0)</f>
        <v>#N/A</v>
      </c>
      <c r="AX12" s="37" t="e">
        <f>VLOOKUP(データ入力部!$AD12, SGAdecision,3+$AE12*2,0)</f>
        <v>#N/A</v>
      </c>
      <c r="AY12" s="37" t="e">
        <f>VLOOKUP(データ入力部!$AD12, SGAdecision,10,0)</f>
        <v>#N/A</v>
      </c>
      <c r="AZ12" s="37" t="e">
        <f>VLOOKUP(データ入力部!$AD12, SGAdecision,11,0)</f>
        <v>#N/A</v>
      </c>
      <c r="BA12" s="37" t="str">
        <f t="shared" si="10"/>
        <v/>
      </c>
      <c r="BB12" s="37" t="str">
        <f t="shared" si="11"/>
        <v/>
      </c>
    </row>
    <row r="13" spans="2:54" ht="15" thickBot="1" x14ac:dyDescent="0.2">
      <c r="B13" s="77"/>
      <c r="C13" s="33"/>
      <c r="D13" s="33"/>
      <c r="E13" s="33"/>
      <c r="F13" s="34"/>
      <c r="G13" s="34"/>
      <c r="H13" s="33"/>
      <c r="I13" s="33"/>
      <c r="J13" s="35"/>
      <c r="L13" s="41" t="e">
        <f t="shared" si="27"/>
        <v>#N/A</v>
      </c>
      <c r="M13" s="42" t="e">
        <f t="shared" si="28"/>
        <v>#N/A</v>
      </c>
      <c r="N13" s="42" t="e">
        <f t="shared" si="29"/>
        <v>#N/A</v>
      </c>
      <c r="O13" s="36" t="e">
        <f t="shared" si="15"/>
        <v>#N/A</v>
      </c>
      <c r="P13" s="40"/>
      <c r="Q13" s="60" t="e">
        <f t="shared" si="16"/>
        <v>#N/A</v>
      </c>
      <c r="R13" s="61" t="e">
        <f t="shared" si="1"/>
        <v>#N/A</v>
      </c>
      <c r="S13" s="65" t="e">
        <f t="shared" si="1"/>
        <v>#N/A</v>
      </c>
      <c r="T13" s="74" t="e">
        <f t="shared" si="17"/>
        <v>#N/A</v>
      </c>
      <c r="U13" s="68" t="e">
        <f t="shared" si="2"/>
        <v>#N/A</v>
      </c>
      <c r="V13" s="69" t="e">
        <f t="shared" si="2"/>
        <v>#N/A</v>
      </c>
      <c r="W13" s="74" t="e">
        <f t="shared" si="18"/>
        <v>#N/A</v>
      </c>
      <c r="X13" s="68" t="e">
        <f t="shared" si="3"/>
        <v>#N/A</v>
      </c>
      <c r="Y13" s="91" t="e">
        <f t="shared" si="3"/>
        <v>#N/A</v>
      </c>
      <c r="Z13" s="85"/>
      <c r="AA13" s="85" t="str">
        <f t="shared" si="30"/>
        <v/>
      </c>
      <c r="AB13" s="85" t="str">
        <f t="shared" si="31"/>
        <v/>
      </c>
      <c r="AC13" s="85" t="str">
        <f t="shared" si="32"/>
        <v/>
      </c>
      <c r="AD13" s="37">
        <f t="shared" si="33"/>
        <v>0</v>
      </c>
      <c r="AE13" s="37">
        <f t="shared" si="26"/>
        <v>3</v>
      </c>
      <c r="AF13" s="37" t="e">
        <f>VLOOKUP(データ入力部!$AD13, LMSData,2+$AE13*3,0)</f>
        <v>#N/A</v>
      </c>
      <c r="AG13" s="37" t="e">
        <f>VLOOKUP(データ入力部!$AD13, LMSData,3+$AE13*3,0)</f>
        <v>#N/A</v>
      </c>
      <c r="AH13" s="37" t="e">
        <f>VLOOKUP(データ入力部!$AD13, LMSData,4+$AE13*3,0)</f>
        <v>#N/A</v>
      </c>
      <c r="AI13" s="37" t="e">
        <f>VLOOKUP(データ入力部!$AD13, LMSData,14,0)</f>
        <v>#N/A</v>
      </c>
      <c r="AJ13" s="37" t="e">
        <f>VLOOKUP(データ入力部!$AD13, LMSData,15,0)</f>
        <v>#N/A</v>
      </c>
      <c r="AK13" s="37" t="e">
        <f>VLOOKUP(データ入力部!$AD13, LMSData,16,0)</f>
        <v>#N/A</v>
      </c>
      <c r="AL13" s="37" t="e">
        <f>VLOOKUP(データ入力部!$AD13, LMSData,17,0)</f>
        <v>#N/A</v>
      </c>
      <c r="AM13" s="37" t="e">
        <f>VLOOKUP(データ入力部!$AD13, LMSData,18,0)</f>
        <v>#N/A</v>
      </c>
      <c r="AN13" s="37" t="e">
        <f>VLOOKUP(データ入力部!$AD13, LMSData,19,0)</f>
        <v>#N/A</v>
      </c>
      <c r="AO13" s="37">
        <f t="shared" si="19"/>
        <v>0</v>
      </c>
      <c r="AP13" s="37" t="e">
        <f t="shared" si="20"/>
        <v>#N/A</v>
      </c>
      <c r="AQ13" s="86" t="e">
        <f t="shared" si="21"/>
        <v>#N/A</v>
      </c>
      <c r="AR13" s="86" t="e">
        <f t="shared" si="9"/>
        <v>#N/A</v>
      </c>
      <c r="AS13" s="37" t="e">
        <f t="shared" si="22"/>
        <v>#N/A</v>
      </c>
      <c r="AT13" s="37" t="e">
        <f t="shared" si="23"/>
        <v>#N/A</v>
      </c>
      <c r="AU13" s="37" t="e">
        <f t="shared" si="24"/>
        <v>#N/A</v>
      </c>
      <c r="AV13" s="37" t="e">
        <f t="shared" si="25"/>
        <v>#N/A</v>
      </c>
      <c r="AW13" s="37" t="e">
        <f>VLOOKUP(データ入力部!$AD13, SGAdecision,2+$AE13*2,0)</f>
        <v>#N/A</v>
      </c>
      <c r="AX13" s="37" t="e">
        <f>VLOOKUP(データ入力部!$AD13, SGAdecision,3+$AE13*2,0)</f>
        <v>#N/A</v>
      </c>
      <c r="AY13" s="37" t="e">
        <f>VLOOKUP(データ入力部!$AD13, SGAdecision,10,0)</f>
        <v>#N/A</v>
      </c>
      <c r="AZ13" s="37" t="e">
        <f>VLOOKUP(データ入力部!$AD13, SGAdecision,11,0)</f>
        <v>#N/A</v>
      </c>
      <c r="BA13" s="37" t="str">
        <f t="shared" si="10"/>
        <v/>
      </c>
      <c r="BB13" s="37" t="str">
        <f t="shared" si="11"/>
        <v/>
      </c>
    </row>
    <row r="14" spans="2:54" ht="15" thickTop="1" x14ac:dyDescent="0.15">
      <c r="B14" s="29"/>
      <c r="C14" s="29"/>
      <c r="D14" s="29"/>
      <c r="E14" s="29"/>
      <c r="F14" s="30"/>
      <c r="G14" s="30"/>
      <c r="H14" s="29"/>
      <c r="I14" s="29"/>
      <c r="J14" s="29"/>
      <c r="L14" s="28"/>
      <c r="M14" s="28"/>
      <c r="N14" s="28"/>
      <c r="O14" s="31"/>
      <c r="P14" s="40"/>
      <c r="Q14" s="40"/>
      <c r="R14" s="40"/>
      <c r="S14" s="40"/>
      <c r="T14" s="40"/>
      <c r="U14" s="40"/>
      <c r="V14" s="40"/>
      <c r="W14" s="40"/>
      <c r="X14" s="40"/>
      <c r="Y14" s="40"/>
      <c r="AQ14" s="87"/>
      <c r="AR14" s="87"/>
      <c r="AS14" s="87"/>
      <c r="AT14" s="87"/>
      <c r="AU14" s="87"/>
      <c r="AV14" s="87"/>
      <c r="AW14" s="87"/>
      <c r="AX14" s="87"/>
      <c r="AY14" s="87"/>
      <c r="AZ14" s="87"/>
    </row>
    <row r="15" spans="2:54" x14ac:dyDescent="0.15">
      <c r="B15" s="29"/>
      <c r="C15" s="29"/>
      <c r="D15" s="29"/>
      <c r="E15" s="29"/>
      <c r="F15" s="30"/>
      <c r="G15" s="30"/>
      <c r="H15" s="29"/>
      <c r="I15" s="29"/>
      <c r="J15" s="29"/>
      <c r="L15" s="28"/>
      <c r="M15" s="28"/>
      <c r="N15" s="28"/>
      <c r="O15" s="28"/>
      <c r="P15" s="40"/>
      <c r="Q15" s="40"/>
      <c r="R15" s="40"/>
      <c r="S15" s="40"/>
      <c r="T15" s="40"/>
      <c r="U15" s="40"/>
      <c r="V15" s="40"/>
      <c r="W15" s="40"/>
      <c r="X15" s="40"/>
      <c r="Y15" s="40"/>
      <c r="AA15" s="37" t="s">
        <v>117</v>
      </c>
      <c r="AD15" s="37" t="s">
        <v>120</v>
      </c>
      <c r="AG15" s="37" t="s">
        <v>125</v>
      </c>
      <c r="AR15" s="87"/>
      <c r="AV15" s="88"/>
      <c r="AW15" s="87"/>
      <c r="AX15" s="87"/>
      <c r="AY15" s="27"/>
      <c r="AZ15" s="27"/>
      <c r="BA15" s="27"/>
      <c r="BB15" s="27"/>
    </row>
    <row r="16" spans="2:54" x14ac:dyDescent="0.15">
      <c r="B16" s="29"/>
      <c r="C16" s="29"/>
      <c r="D16" s="29"/>
      <c r="E16" s="29"/>
      <c r="F16" s="30"/>
      <c r="G16" s="30"/>
      <c r="H16" s="29"/>
      <c r="I16" s="29"/>
      <c r="J16" s="29"/>
      <c r="L16" s="28"/>
      <c r="M16" s="28"/>
      <c r="N16" s="28"/>
      <c r="O16" s="28"/>
      <c r="P16" s="40"/>
      <c r="Q16" s="40"/>
      <c r="R16" s="40"/>
      <c r="S16" s="40"/>
      <c r="T16" s="40"/>
      <c r="U16" s="40"/>
      <c r="V16" s="40"/>
      <c r="W16" s="40"/>
      <c r="X16" s="40"/>
      <c r="Y16" s="40"/>
      <c r="AA16" s="37" t="s">
        <v>118</v>
      </c>
      <c r="AB16" s="37" t="s">
        <v>119</v>
      </c>
      <c r="AD16" s="37" t="s">
        <v>118</v>
      </c>
      <c r="AE16" s="37" t="s">
        <v>119</v>
      </c>
      <c r="AG16" s="37" t="s">
        <v>126</v>
      </c>
      <c r="AH16" s="37" t="s">
        <v>127</v>
      </c>
      <c r="AR16" s="87"/>
      <c r="AV16" s="88"/>
      <c r="AW16" s="87"/>
      <c r="AX16" s="87"/>
      <c r="AY16" s="27"/>
      <c r="AZ16" s="27"/>
      <c r="BA16" s="27"/>
      <c r="BB16" s="27"/>
    </row>
    <row r="17" spans="2:54" x14ac:dyDescent="0.15">
      <c r="B17" s="29"/>
      <c r="C17" s="29"/>
      <c r="D17" s="29"/>
      <c r="E17" s="29"/>
      <c r="F17" s="30"/>
      <c r="G17" s="30"/>
      <c r="H17" s="29"/>
      <c r="I17" s="29"/>
      <c r="J17" s="29"/>
      <c r="L17" s="28"/>
      <c r="M17" s="28"/>
      <c r="N17" s="28"/>
      <c r="O17" s="28"/>
      <c r="P17" s="40"/>
      <c r="Q17" s="40"/>
      <c r="R17" s="40"/>
      <c r="S17" s="40"/>
      <c r="T17" s="40"/>
      <c r="U17" s="40"/>
      <c r="V17" s="40"/>
      <c r="W17" s="40"/>
      <c r="X17" s="40"/>
      <c r="Y17" s="40"/>
      <c r="AA17" s="37">
        <v>0</v>
      </c>
      <c r="AB17" s="37">
        <v>0</v>
      </c>
      <c r="AD17" s="37">
        <v>0</v>
      </c>
      <c r="AE17" s="37">
        <v>0</v>
      </c>
      <c r="AG17" s="37">
        <v>0</v>
      </c>
      <c r="AH17" s="37">
        <v>0</v>
      </c>
      <c r="AR17" s="87"/>
      <c r="AV17" s="88"/>
      <c r="AW17" s="87"/>
      <c r="AX17" s="87"/>
      <c r="AY17" s="27"/>
      <c r="AZ17" s="27"/>
      <c r="BA17" s="27"/>
      <c r="BB17" s="27"/>
    </row>
    <row r="18" spans="2:54" x14ac:dyDescent="0.15">
      <c r="B18" s="29"/>
      <c r="C18" s="29"/>
      <c r="D18" s="29"/>
      <c r="E18" s="29"/>
      <c r="F18" s="30"/>
      <c r="G18" s="30"/>
      <c r="H18" s="29"/>
      <c r="I18" s="29"/>
      <c r="J18" s="29"/>
      <c r="L18" s="28"/>
      <c r="M18" s="28"/>
      <c r="N18" s="28"/>
      <c r="O18" s="28"/>
      <c r="P18" s="40"/>
      <c r="Q18" s="40"/>
      <c r="R18" s="40"/>
      <c r="S18" s="40"/>
      <c r="T18" s="40"/>
      <c r="U18" s="40"/>
      <c r="V18" s="40"/>
      <c r="W18" s="40"/>
      <c r="X18" s="40"/>
      <c r="Y18" s="40"/>
      <c r="AA18" s="37">
        <v>13</v>
      </c>
      <c r="AB18" s="37">
        <f>(AA18-10)*3+30</f>
        <v>39</v>
      </c>
      <c r="AD18" s="37">
        <v>15</v>
      </c>
      <c r="AE18" s="37">
        <v>15000</v>
      </c>
      <c r="AG18" s="37">
        <v>15</v>
      </c>
      <c r="AH18" s="37">
        <v>45</v>
      </c>
      <c r="AR18" s="87"/>
      <c r="AV18" s="88"/>
      <c r="AW18" s="87"/>
      <c r="AX18" s="87"/>
      <c r="AY18" s="27"/>
      <c r="AZ18" s="27"/>
      <c r="BA18" s="27"/>
      <c r="BB18" s="27"/>
    </row>
    <row r="19" spans="2:54" x14ac:dyDescent="0.15">
      <c r="B19" s="29"/>
      <c r="C19" s="29"/>
      <c r="D19" s="29"/>
      <c r="E19" s="29"/>
      <c r="F19" s="30"/>
      <c r="G19" s="30"/>
      <c r="H19" s="29"/>
      <c r="I19" s="29"/>
      <c r="J19" s="29"/>
      <c r="L19" s="28"/>
      <c r="M19" s="28"/>
      <c r="N19" s="28"/>
      <c r="O19" s="28"/>
      <c r="P19" s="40"/>
      <c r="Q19" s="40"/>
      <c r="R19" s="40"/>
      <c r="S19" s="40"/>
      <c r="T19" s="40"/>
      <c r="U19" s="40"/>
      <c r="V19" s="40"/>
      <c r="W19" s="40"/>
      <c r="X19" s="40"/>
      <c r="Y19" s="40"/>
      <c r="AA19" s="37">
        <f>100-AA18</f>
        <v>87</v>
      </c>
      <c r="AB19" s="37">
        <f>(AA19+10)*3-230</f>
        <v>61</v>
      </c>
      <c r="AD19" s="37">
        <v>100</v>
      </c>
      <c r="AE19" s="37">
        <v>19000</v>
      </c>
      <c r="AG19" s="37">
        <v>100</v>
      </c>
      <c r="AH19" s="37">
        <v>100</v>
      </c>
      <c r="AR19" s="87"/>
      <c r="AV19" s="88"/>
      <c r="AW19" s="87"/>
      <c r="AX19" s="87"/>
      <c r="AY19" s="27"/>
      <c r="AZ19" s="27"/>
      <c r="BA19" s="27"/>
      <c r="BB19" s="27"/>
    </row>
    <row r="20" spans="2:54" x14ac:dyDescent="0.15">
      <c r="B20" s="29"/>
      <c r="C20" s="29"/>
      <c r="D20" s="29"/>
      <c r="E20" s="29"/>
      <c r="F20" s="30"/>
      <c r="G20" s="30"/>
      <c r="H20" s="29"/>
      <c r="I20" s="29"/>
      <c r="J20" s="29"/>
      <c r="L20" s="28"/>
      <c r="M20" s="28"/>
      <c r="N20" s="28"/>
      <c r="O20" s="28"/>
      <c r="P20" s="40"/>
      <c r="Q20" s="40"/>
      <c r="R20" s="40"/>
      <c r="S20" s="40"/>
      <c r="T20" s="40"/>
      <c r="U20" s="40"/>
      <c r="V20" s="40"/>
      <c r="W20" s="40"/>
      <c r="X20" s="40"/>
      <c r="Y20" s="40"/>
      <c r="AA20" s="37">
        <v>100</v>
      </c>
      <c r="AB20" s="37">
        <v>100</v>
      </c>
      <c r="AD20" s="37">
        <v>200</v>
      </c>
      <c r="AE20" s="37">
        <v>200000</v>
      </c>
      <c r="AG20" s="37">
        <v>200</v>
      </c>
      <c r="AH20" s="37">
        <v>200</v>
      </c>
      <c r="AR20" s="87"/>
      <c r="AW20" s="87"/>
      <c r="AX20" s="87"/>
      <c r="AY20" s="27"/>
      <c r="AZ20" s="27"/>
      <c r="BA20" s="27"/>
      <c r="BB20" s="27"/>
    </row>
    <row r="21" spans="2:54" x14ac:dyDescent="0.15">
      <c r="B21" s="29"/>
      <c r="C21" s="29"/>
      <c r="D21" s="29"/>
      <c r="E21" s="29"/>
      <c r="F21" s="30"/>
      <c r="G21" s="30"/>
      <c r="H21" s="29"/>
      <c r="I21" s="29"/>
      <c r="J21" s="29"/>
      <c r="L21" s="28"/>
      <c r="M21" s="28"/>
      <c r="N21" s="28"/>
      <c r="O21" s="28"/>
      <c r="P21" s="40"/>
      <c r="Q21" s="38"/>
      <c r="R21" s="38"/>
      <c r="S21" s="38"/>
      <c r="T21" s="38"/>
      <c r="U21" s="38"/>
      <c r="V21" s="38"/>
      <c r="W21" s="38"/>
      <c r="X21" s="38"/>
      <c r="Y21" s="38"/>
      <c r="Z21" s="37"/>
      <c r="AR21" s="87"/>
      <c r="AS21" s="87"/>
      <c r="AT21" s="87"/>
      <c r="AU21" s="87"/>
      <c r="AV21" s="87"/>
      <c r="AW21" s="87"/>
      <c r="AX21" s="87"/>
      <c r="AY21" s="27"/>
      <c r="AZ21" s="27"/>
      <c r="BA21" s="27"/>
      <c r="BB21" s="27"/>
    </row>
    <row r="22" spans="2:54" x14ac:dyDescent="0.15">
      <c r="B22" s="29"/>
      <c r="C22" s="29"/>
      <c r="D22" s="29"/>
      <c r="E22" s="29"/>
      <c r="F22" s="30"/>
      <c r="G22" s="30"/>
      <c r="H22" s="29"/>
      <c r="I22" s="29"/>
      <c r="J22" s="29"/>
      <c r="L22" s="28"/>
      <c r="M22" s="28"/>
      <c r="N22" s="28"/>
      <c r="O22" s="28"/>
      <c r="P22" s="40"/>
      <c r="Q22" s="38"/>
      <c r="R22" s="38"/>
      <c r="S22" s="38"/>
      <c r="T22" s="38"/>
      <c r="U22" s="38"/>
      <c r="V22" s="38"/>
      <c r="W22" s="38"/>
      <c r="X22" s="38"/>
      <c r="Y22" s="38"/>
      <c r="Z22" s="37"/>
      <c r="AA22" s="88" t="s">
        <v>49</v>
      </c>
      <c r="AE22" s="88" t="s">
        <v>49</v>
      </c>
      <c r="AF22" s="88"/>
      <c r="AG22" s="88"/>
      <c r="AH22" s="88"/>
      <c r="AN22" s="37" t="s">
        <v>133</v>
      </c>
      <c r="AO22" s="87"/>
      <c r="AP22" s="87"/>
      <c r="AQ22" s="87"/>
      <c r="AR22" s="37" t="s">
        <v>134</v>
      </c>
      <c r="AV22" s="37" t="s">
        <v>132</v>
      </c>
      <c r="AW22" s="87"/>
      <c r="AX22" s="87"/>
      <c r="AY22" s="27"/>
      <c r="AZ22" s="37" t="s">
        <v>135</v>
      </c>
      <c r="BA22" s="27"/>
      <c r="BB22" s="27"/>
    </row>
    <row r="23" spans="2:54" x14ac:dyDescent="0.15">
      <c r="B23" s="29"/>
      <c r="C23" s="29"/>
      <c r="D23" s="29"/>
      <c r="E23" s="29"/>
      <c r="F23" s="30"/>
      <c r="G23" s="30"/>
      <c r="H23" s="29"/>
      <c r="I23" s="29"/>
      <c r="J23" s="29"/>
      <c r="L23" s="28"/>
      <c r="M23" s="28"/>
      <c r="N23" s="28"/>
      <c r="O23" s="28"/>
      <c r="P23" s="40"/>
      <c r="Q23" s="38"/>
      <c r="R23" s="38"/>
      <c r="S23" s="38"/>
      <c r="T23" s="38"/>
      <c r="U23" s="38"/>
      <c r="V23" s="38"/>
      <c r="W23" s="38"/>
      <c r="X23" s="38"/>
      <c r="Y23" s="38"/>
      <c r="Z23" s="37"/>
      <c r="AA23" s="37">
        <v>0</v>
      </c>
      <c r="AB23" s="37">
        <v>100</v>
      </c>
      <c r="AE23" s="37">
        <f t="shared" ref="AE23:AF28" si="34">IF(AA23&lt;$AD$18,(AA23-$AD$17)*($AE$18-$AE$17)/($AD$18-$AD$17)+$AE$17,IF(AA23&lt;$AD$19,(AA23-$AD$18)*($AE$19-$AE$18)/($AD$19-$AD$18)+$AE$18,(AA23-$AD$19)*($AE$20-$AE$19)/($AD$20-$AD$19)+$AE$19))</f>
        <v>0</v>
      </c>
      <c r="AF23" s="37">
        <f t="shared" si="34"/>
        <v>19000</v>
      </c>
      <c r="AG23" s="88"/>
      <c r="AN23" s="37">
        <v>0</v>
      </c>
      <c r="AO23" s="37">
        <v>0</v>
      </c>
      <c r="AP23" s="89">
        <v>0</v>
      </c>
      <c r="AQ23" s="87"/>
      <c r="AR23" s="37">
        <f t="shared" ref="AR23:AS27" si="35">IF(AN23&lt;$AD$18,(AN23-$AD$17)*($AE$18-$AE$17)/($AD$18-$AD$17)+$AE$17,IF(AN23&lt;$AD$19,(AN23-$AD$18)*($AE$19-$AE$18)/($AD$19-$AD$18)+$AE$18,(AN23-$AD$19)*($AE$20-$AE$19)/($AD$20-$AD$19)+$AE$19))</f>
        <v>0</v>
      </c>
      <c r="AS23" s="37">
        <f t="shared" si="35"/>
        <v>0</v>
      </c>
      <c r="AT23" s="89">
        <v>0</v>
      </c>
      <c r="AV23" s="37">
        <v>0</v>
      </c>
      <c r="AW23" s="37">
        <v>0</v>
      </c>
      <c r="AX23" s="89">
        <v>0</v>
      </c>
      <c r="AY23" s="27"/>
      <c r="AZ23" s="37">
        <f t="shared" ref="AZ23:AZ27" si="36">IF(AV23&lt;$AD$18,(AV23-$AD$17)*($AE$18-$AE$17)/($AD$18-$AD$17)+$AE$17,IF(AV23&lt;$AD$19,(AV23-$AD$18)*($AE$19-$AE$18)/($AD$19-$AD$18)+$AE$18,(AV23-$AD$19)*($AE$20-$AE$19)/($AD$20-$AD$19)+$AE$19))</f>
        <v>0</v>
      </c>
      <c r="BA23" s="37">
        <f t="shared" ref="BA23:BA27" si="37">IF(AW23&lt;$AD$18,(AW23-$AD$17)*($AE$18-$AE$17)/($AD$18-$AD$17)+$AE$17,IF(AW23&lt;$AD$19,(AW23-$AD$18)*($AE$19-$AE$18)/($AD$19-$AD$18)+$AE$18,(AW23-$AD$19)*($AE$20-$AE$19)/($AD$20-$AD$19)+$AE$19))</f>
        <v>0</v>
      </c>
      <c r="BB23" s="89">
        <v>0</v>
      </c>
    </row>
    <row r="24" spans="2:54" x14ac:dyDescent="0.15">
      <c r="B24" s="29"/>
      <c r="C24" s="29"/>
      <c r="D24" s="29"/>
      <c r="E24" s="29"/>
      <c r="F24" s="30"/>
      <c r="G24" s="30"/>
      <c r="H24" s="29"/>
      <c r="I24" s="29"/>
      <c r="J24" s="29"/>
      <c r="L24" s="28"/>
      <c r="M24" s="28"/>
      <c r="N24" s="28"/>
      <c r="O24" s="28"/>
      <c r="P24" s="28"/>
      <c r="AA24" s="37">
        <f>NORMDIST(-2,0,1,1)*100</f>
        <v>2.2750131948179191</v>
      </c>
      <c r="AB24" s="37">
        <v>100</v>
      </c>
      <c r="AE24" s="37">
        <f t="shared" si="34"/>
        <v>2275.0131948179192</v>
      </c>
      <c r="AF24" s="37">
        <f t="shared" si="34"/>
        <v>19000</v>
      </c>
      <c r="AG24" s="88"/>
      <c r="AN24" s="37">
        <v>0</v>
      </c>
      <c r="AO24" s="37">
        <f>NORMDIST(-2,0,1,1)*100</f>
        <v>2.2750131948179191</v>
      </c>
      <c r="AP24" s="89" t="s">
        <v>83</v>
      </c>
      <c r="AQ24" s="87"/>
      <c r="AR24" s="37">
        <f t="shared" si="35"/>
        <v>0</v>
      </c>
      <c r="AS24" s="37">
        <f t="shared" si="35"/>
        <v>2275.0131948179192</v>
      </c>
      <c r="AT24" s="89" t="s">
        <v>83</v>
      </c>
      <c r="AV24" s="37">
        <f>NORMDIST(-2,0,1,1)*100</f>
        <v>2.2750131948179191</v>
      </c>
      <c r="AW24" s="37">
        <v>0</v>
      </c>
      <c r="AX24" s="89" t="s">
        <v>83</v>
      </c>
      <c r="AY24" s="27"/>
      <c r="AZ24" s="37">
        <f t="shared" si="36"/>
        <v>2275.0131948179192</v>
      </c>
      <c r="BA24" s="37">
        <f t="shared" si="37"/>
        <v>0</v>
      </c>
      <c r="BB24" s="89" t="s">
        <v>83</v>
      </c>
    </row>
    <row r="25" spans="2:54" x14ac:dyDescent="0.15">
      <c r="B25" s="29"/>
      <c r="C25" s="29"/>
      <c r="D25" s="29"/>
      <c r="E25" s="29"/>
      <c r="F25" s="30"/>
      <c r="G25" s="30"/>
      <c r="H25" s="29"/>
      <c r="I25" s="29"/>
      <c r="J25" s="29"/>
      <c r="L25" s="28"/>
      <c r="M25" s="28"/>
      <c r="N25" s="28"/>
      <c r="O25" s="28"/>
      <c r="P25" s="28"/>
      <c r="AA25" s="37">
        <f>NORMDIST(-2,0,1,1)*100</f>
        <v>2.2750131948179191</v>
      </c>
      <c r="AB25" s="37">
        <v>10</v>
      </c>
      <c r="AE25" s="37">
        <f t="shared" si="34"/>
        <v>2275.0131948179192</v>
      </c>
      <c r="AF25" s="37">
        <f t="shared" si="34"/>
        <v>10000</v>
      </c>
      <c r="AG25" s="88"/>
      <c r="AN25" s="37">
        <v>0</v>
      </c>
      <c r="AO25" s="37">
        <v>10</v>
      </c>
      <c r="AP25" s="89">
        <v>10</v>
      </c>
      <c r="AQ25" s="87"/>
      <c r="AR25" s="37">
        <f t="shared" si="35"/>
        <v>0</v>
      </c>
      <c r="AS25" s="37">
        <f t="shared" si="35"/>
        <v>10000</v>
      </c>
      <c r="AT25" s="89">
        <v>10</v>
      </c>
      <c r="AV25" s="37">
        <v>10</v>
      </c>
      <c r="AW25" s="37">
        <v>0</v>
      </c>
      <c r="AX25" s="89">
        <v>10</v>
      </c>
      <c r="AY25" s="27"/>
      <c r="AZ25" s="37">
        <f t="shared" si="36"/>
        <v>10000</v>
      </c>
      <c r="BA25" s="37">
        <f t="shared" si="37"/>
        <v>0</v>
      </c>
      <c r="BB25" s="89">
        <v>10</v>
      </c>
    </row>
    <row r="26" spans="2:54" x14ac:dyDescent="0.15">
      <c r="B26" s="29"/>
      <c r="C26" s="29"/>
      <c r="D26" s="29"/>
      <c r="E26" s="29"/>
      <c r="F26" s="30"/>
      <c r="G26" s="30"/>
      <c r="H26" s="29"/>
      <c r="I26" s="29"/>
      <c r="J26" s="29"/>
      <c r="L26" s="28"/>
      <c r="M26" s="28"/>
      <c r="N26" s="28"/>
      <c r="O26" s="28"/>
      <c r="P26" s="28"/>
      <c r="AA26" s="37">
        <v>10</v>
      </c>
      <c r="AB26" s="37">
        <v>10</v>
      </c>
      <c r="AE26" s="37">
        <f t="shared" si="34"/>
        <v>10000</v>
      </c>
      <c r="AF26" s="37">
        <f t="shared" si="34"/>
        <v>10000</v>
      </c>
      <c r="AG26" s="88"/>
      <c r="AN26" s="37">
        <v>0</v>
      </c>
      <c r="AO26" s="37">
        <v>15</v>
      </c>
      <c r="AP26" s="89" t="s">
        <v>97</v>
      </c>
      <c r="AQ26" s="87"/>
      <c r="AR26" s="37">
        <f t="shared" si="35"/>
        <v>0</v>
      </c>
      <c r="AS26" s="37">
        <f t="shared" si="35"/>
        <v>15000</v>
      </c>
      <c r="AT26" s="89" t="s">
        <v>97</v>
      </c>
      <c r="AV26" s="37">
        <v>15</v>
      </c>
      <c r="AW26" s="37">
        <v>0</v>
      </c>
      <c r="AX26" s="89" t="s">
        <v>97</v>
      </c>
      <c r="AY26" s="27"/>
      <c r="AZ26" s="37">
        <f t="shared" si="36"/>
        <v>15000</v>
      </c>
      <c r="BA26" s="37">
        <f t="shared" si="37"/>
        <v>0</v>
      </c>
      <c r="BB26" s="89" t="s">
        <v>97</v>
      </c>
    </row>
    <row r="27" spans="2:54" x14ac:dyDescent="0.15">
      <c r="B27" s="29"/>
      <c r="C27" s="29"/>
      <c r="D27" s="29"/>
      <c r="E27" s="29"/>
      <c r="F27" s="30"/>
      <c r="G27" s="30"/>
      <c r="H27" s="29"/>
      <c r="I27" s="29"/>
      <c r="J27" s="29"/>
      <c r="L27" s="28"/>
      <c r="M27" s="28"/>
      <c r="N27" s="28"/>
      <c r="O27" s="28"/>
      <c r="P27" s="28"/>
      <c r="AA27" s="37">
        <v>10</v>
      </c>
      <c r="AB27" s="37">
        <f>NORMDIST(-2,0,1,1)*100</f>
        <v>2.2750131948179191</v>
      </c>
      <c r="AE27" s="37">
        <f t="shared" si="34"/>
        <v>10000</v>
      </c>
      <c r="AF27" s="37">
        <f t="shared" si="34"/>
        <v>2275.0131948179192</v>
      </c>
      <c r="AG27" s="88"/>
      <c r="AN27" s="37">
        <v>0</v>
      </c>
      <c r="AO27" s="37">
        <v>100</v>
      </c>
      <c r="AP27" s="89">
        <v>100</v>
      </c>
      <c r="AQ27" s="87"/>
      <c r="AR27" s="37">
        <f t="shared" si="35"/>
        <v>0</v>
      </c>
      <c r="AS27" s="37">
        <f t="shared" si="35"/>
        <v>19000</v>
      </c>
      <c r="AT27" s="89">
        <v>100</v>
      </c>
      <c r="AV27" s="37">
        <v>100</v>
      </c>
      <c r="AW27" s="37">
        <v>0</v>
      </c>
      <c r="AX27" s="89">
        <v>100</v>
      </c>
      <c r="AY27" s="27"/>
      <c r="AZ27" s="37">
        <f t="shared" si="36"/>
        <v>19000</v>
      </c>
      <c r="BA27" s="37">
        <f t="shared" si="37"/>
        <v>0</v>
      </c>
      <c r="BB27" s="89">
        <v>100</v>
      </c>
    </row>
    <row r="28" spans="2:54" x14ac:dyDescent="0.15">
      <c r="B28" s="29"/>
      <c r="C28" s="29"/>
      <c r="D28" s="29"/>
      <c r="E28" s="29"/>
      <c r="F28" s="30"/>
      <c r="G28" s="30"/>
      <c r="H28" s="29"/>
      <c r="I28" s="29"/>
      <c r="J28" s="29"/>
      <c r="L28" s="28"/>
      <c r="M28" s="28"/>
      <c r="N28" s="28"/>
      <c r="O28" s="28"/>
      <c r="P28" s="28"/>
      <c r="AA28" s="37">
        <v>100</v>
      </c>
      <c r="AB28" s="37">
        <f>NORMDIST(-2,0,1,1)*100</f>
        <v>2.2750131948179191</v>
      </c>
      <c r="AE28" s="37">
        <f t="shared" si="34"/>
        <v>19000</v>
      </c>
      <c r="AF28" s="37">
        <f t="shared" si="34"/>
        <v>2275.0131948179192</v>
      </c>
      <c r="AG28" s="88"/>
      <c r="AQ28" s="87"/>
      <c r="AW28" s="87"/>
      <c r="AX28" s="87"/>
      <c r="AY28" s="27"/>
      <c r="AZ28" s="88"/>
      <c r="BA28" s="37"/>
      <c r="BB28" s="37"/>
    </row>
    <row r="29" spans="2:54" x14ac:dyDescent="0.15">
      <c r="B29" s="29"/>
      <c r="C29" s="29"/>
      <c r="D29" s="29"/>
      <c r="E29" s="29"/>
      <c r="F29" s="30"/>
      <c r="G29" s="30"/>
      <c r="H29" s="29"/>
      <c r="I29" s="29"/>
      <c r="J29" s="29"/>
      <c r="L29" s="28"/>
      <c r="M29" s="28"/>
      <c r="N29" s="28"/>
      <c r="O29" s="28"/>
      <c r="P29" s="28"/>
      <c r="AQ29" s="87"/>
      <c r="AW29" s="87"/>
      <c r="AX29" s="87"/>
      <c r="AY29" s="27"/>
      <c r="AZ29" s="88"/>
      <c r="BA29" s="37"/>
      <c r="BB29" s="37"/>
    </row>
    <row r="30" spans="2:54" x14ac:dyDescent="0.15">
      <c r="B30" s="29"/>
      <c r="C30" s="29"/>
      <c r="D30" s="29"/>
      <c r="E30" s="29"/>
      <c r="F30" s="30"/>
      <c r="G30" s="30"/>
      <c r="H30" s="29"/>
      <c r="I30" s="29"/>
      <c r="J30" s="29"/>
      <c r="L30" s="28"/>
      <c r="M30" s="28"/>
      <c r="N30" s="28"/>
      <c r="O30" s="28"/>
      <c r="P30" s="28"/>
      <c r="AQ30" s="87"/>
      <c r="AW30" s="87"/>
      <c r="AX30" s="87"/>
      <c r="AY30" s="27"/>
      <c r="AZ30" s="88"/>
      <c r="BA30" s="37"/>
      <c r="BB30" s="37"/>
    </row>
    <row r="31" spans="2:54" x14ac:dyDescent="0.15">
      <c r="B31" s="29"/>
      <c r="C31" s="29"/>
      <c r="D31" s="29"/>
      <c r="E31" s="29"/>
      <c r="F31" s="30"/>
      <c r="G31" s="30"/>
      <c r="H31" s="29"/>
      <c r="I31" s="29"/>
      <c r="J31" s="29"/>
      <c r="L31" s="28"/>
      <c r="M31" s="28"/>
      <c r="N31" s="28"/>
      <c r="O31" s="28"/>
      <c r="P31" s="28"/>
      <c r="AW31" s="87"/>
      <c r="AX31" s="87"/>
      <c r="AY31" s="27"/>
      <c r="AZ31" s="88"/>
      <c r="BA31" s="37"/>
      <c r="BB31" s="37"/>
    </row>
    <row r="32" spans="2:54" x14ac:dyDescent="0.15">
      <c r="B32" s="29"/>
      <c r="C32" s="29"/>
      <c r="D32" s="29"/>
      <c r="E32" s="29"/>
      <c r="F32" s="30"/>
      <c r="G32" s="30"/>
      <c r="H32" s="29"/>
      <c r="I32" s="29"/>
      <c r="L32" s="28"/>
      <c r="M32" s="28"/>
      <c r="N32" s="28"/>
      <c r="O32" s="28"/>
      <c r="P32" s="28"/>
      <c r="AW32" s="87"/>
      <c r="AX32" s="87"/>
      <c r="AY32" s="27"/>
      <c r="BA32" s="37"/>
      <c r="BB32" s="37"/>
    </row>
    <row r="33" spans="2:54" x14ac:dyDescent="0.15">
      <c r="B33" s="29"/>
      <c r="C33" s="29"/>
      <c r="D33" s="29"/>
      <c r="E33" s="29"/>
      <c r="F33" s="30"/>
      <c r="G33" s="30"/>
      <c r="H33" s="29"/>
      <c r="I33" s="29"/>
      <c r="L33" s="28"/>
      <c r="M33" s="28"/>
      <c r="N33" s="28"/>
      <c r="O33" s="28"/>
      <c r="P33" s="28"/>
      <c r="AA33" s="37" t="s">
        <v>124</v>
      </c>
      <c r="AE33" s="37" t="s">
        <v>128</v>
      </c>
      <c r="AN33" s="37" t="s">
        <v>133</v>
      </c>
      <c r="AO33" s="87"/>
      <c r="AP33" s="87"/>
      <c r="AQ33" s="87"/>
      <c r="AR33" s="37" t="s">
        <v>134</v>
      </c>
      <c r="AV33" s="37" t="s">
        <v>132</v>
      </c>
      <c r="AW33" s="87"/>
      <c r="AX33" s="87"/>
      <c r="AY33" s="27"/>
      <c r="AZ33" s="37" t="s">
        <v>135</v>
      </c>
      <c r="BA33" s="27"/>
      <c r="BB33" s="27"/>
    </row>
    <row r="34" spans="2:54" x14ac:dyDescent="0.15">
      <c r="B34" s="29"/>
      <c r="C34" s="29"/>
      <c r="D34" s="29"/>
      <c r="E34" s="29"/>
      <c r="F34" s="30"/>
      <c r="G34" s="30"/>
      <c r="H34" s="29"/>
      <c r="I34" s="29"/>
      <c r="L34" s="28"/>
      <c r="M34" s="28"/>
      <c r="N34" s="28"/>
      <c r="O34" s="28"/>
      <c r="P34" s="28"/>
      <c r="Y34" s="37">
        <f>+AE7</f>
        <v>3</v>
      </c>
      <c r="AA34" s="37">
        <v>0</v>
      </c>
      <c r="AB34" s="37">
        <v>100</v>
      </c>
      <c r="AE34" s="37">
        <f t="shared" ref="AE34:AF36" si="38">IF(AA34&lt;$AG$18,(AA34-$AG$17)*($AH$18-$AH$17)/($AG$18-$AG$17)+$AH$17,IF(AA34&lt;$AG$19,(AA34-$AG$18)*($AH$19-$AH$18)/($AG$19-$AG$18)+$AH$18,(AA34-$AG$19)*($AH$20-$AH$19)/($AG$20-$AG$19)+$AH$19))</f>
        <v>0</v>
      </c>
      <c r="AF34" s="37">
        <f t="shared" si="38"/>
        <v>100</v>
      </c>
      <c r="AI34" s="37">
        <v>0</v>
      </c>
      <c r="AJ34" s="37">
        <v>0</v>
      </c>
      <c r="AN34" s="37">
        <v>0</v>
      </c>
      <c r="AO34" s="37">
        <v>0</v>
      </c>
      <c r="AP34" s="37">
        <v>0</v>
      </c>
      <c r="AR34" s="37">
        <f t="shared" ref="AR34:AR44" si="39">IF(AN34&lt;$AG$18,(AN34-$AG$17)*($AH$18-$AH$17)/($AG$18-$AG$17)+$AH$17,IF(AN34&lt;$AG$19,(AN34-$AG$18)*($AH$19-$AH$18)/($AG$19-$AG$18)+$AH$18,(AN34-$AG$19)*($AH$20-$AH$19)/($AG$20-$AG$19)+$AH$19))</f>
        <v>0</v>
      </c>
      <c r="AS34" s="37">
        <f t="shared" ref="AS34:AS44" si="40">IF(AO34&lt;$AG$18,(AO34-$AG$17)*($AH$18-$AH$17)/($AG$18-$AG$17)+$AH$17,IF(AO34&lt;$AG$19,(AO34-$AG$18)*($AH$19-$AH$18)/($AG$19-$AG$18)+$AH$18,(AO34-$AG$19)*($AH$20-$AH$19)/($AG$20-$AG$19)+$AH$19))</f>
        <v>0</v>
      </c>
      <c r="AT34" s="37">
        <v>0</v>
      </c>
      <c r="AV34" s="37">
        <v>0</v>
      </c>
      <c r="AW34" s="37">
        <v>0</v>
      </c>
      <c r="AX34" s="37">
        <v>0</v>
      </c>
      <c r="AY34" s="27"/>
      <c r="AZ34" s="37">
        <f t="shared" ref="AZ34" si="41">IF(AV34&lt;$AG$18,(AV34-$AG$17)*($AH$18-$AH$17)/($AG$18-$AG$17)+$AH$17,IF(AV34&lt;$AG$19,(AV34-$AG$18)*($AH$19-$AH$18)/($AG$19-$AG$18)+$AH$18,(AV34-$AG$19)*($AH$20-$AH$19)/($AG$20-$AG$19)+$AH$19))</f>
        <v>0</v>
      </c>
      <c r="BA34" s="37">
        <f t="shared" ref="BA34:BA44" si="42">IF(AW34&lt;$AG$18,(AW34-$AG$17)*($AH$18-$AH$17)/($AG$18-$AG$17)+$AH$17,IF(AW34&lt;$AG$19,(AW34-$AG$18)*($AH$19-$AH$18)/($AG$19-$AG$18)+$AH$18,(AW34-$AG$19)*($AH$20-$AH$19)/($AG$20-$AG$19)+$AH$19))</f>
        <v>0</v>
      </c>
      <c r="BB34" s="37">
        <v>0</v>
      </c>
    </row>
    <row r="35" spans="2:54" x14ac:dyDescent="0.15">
      <c r="B35" s="29"/>
      <c r="C35" s="29"/>
      <c r="D35" s="29"/>
      <c r="E35" s="29"/>
      <c r="F35" s="30"/>
      <c r="G35" s="30"/>
      <c r="H35" s="29"/>
      <c r="I35" s="29"/>
      <c r="L35" s="28"/>
      <c r="M35" s="28"/>
      <c r="N35" s="28"/>
      <c r="O35" s="28"/>
      <c r="P35" s="28"/>
      <c r="AA35" s="37">
        <v>10</v>
      </c>
      <c r="AB35" s="37">
        <v>100</v>
      </c>
      <c r="AE35" s="37">
        <f t="shared" si="38"/>
        <v>30</v>
      </c>
      <c r="AF35" s="37">
        <f t="shared" si="38"/>
        <v>100</v>
      </c>
      <c r="AI35" s="37">
        <v>100</v>
      </c>
      <c r="AJ35" s="37">
        <v>100</v>
      </c>
      <c r="AN35" s="37">
        <v>0</v>
      </c>
      <c r="AO35" s="37">
        <v>10</v>
      </c>
      <c r="AP35" s="37">
        <v>10</v>
      </c>
      <c r="AR35" s="37">
        <f t="shared" si="39"/>
        <v>0</v>
      </c>
      <c r="AS35" s="37">
        <f t="shared" si="40"/>
        <v>30</v>
      </c>
      <c r="AT35" s="37">
        <v>10</v>
      </c>
      <c r="AV35" s="37">
        <v>10</v>
      </c>
      <c r="AW35" s="37">
        <v>0</v>
      </c>
      <c r="AX35" s="37">
        <v>10</v>
      </c>
      <c r="AY35" s="27"/>
      <c r="AZ35" s="37">
        <f t="shared" ref="AZ35:AZ44" si="43">IF(AV35&lt;$AG$18,(AV35-$AG$17)*($AH$18-$AH$17)/($AG$18-$AG$17)+$AH$17,IF(AV35&lt;$AG$19,(AV35-$AG$18)*($AH$19-$AH$18)/($AG$19-$AG$18)+$AH$18,(AV35-$AG$19)*($AH$20-$AH$19)/($AG$20-$AG$19)+$AH$19))</f>
        <v>30</v>
      </c>
      <c r="BA35" s="37">
        <f t="shared" si="42"/>
        <v>0</v>
      </c>
      <c r="BB35" s="37">
        <v>10</v>
      </c>
    </row>
    <row r="36" spans="2:54" x14ac:dyDescent="0.15">
      <c r="B36" s="29"/>
      <c r="C36" s="29"/>
      <c r="D36" s="29"/>
      <c r="E36" s="29"/>
      <c r="F36" s="30"/>
      <c r="G36" s="30"/>
      <c r="H36" s="29"/>
      <c r="I36" s="29"/>
      <c r="AA36" s="37">
        <v>10</v>
      </c>
      <c r="AB36" s="37">
        <v>0</v>
      </c>
      <c r="AE36" s="37">
        <f t="shared" si="38"/>
        <v>30</v>
      </c>
      <c r="AF36" s="37">
        <f t="shared" si="38"/>
        <v>0</v>
      </c>
      <c r="AN36" s="37">
        <v>0</v>
      </c>
      <c r="AO36" s="37">
        <v>20</v>
      </c>
      <c r="AP36" s="37">
        <v>20</v>
      </c>
      <c r="AR36" s="37">
        <f t="shared" si="39"/>
        <v>0</v>
      </c>
      <c r="AS36" s="37">
        <f t="shared" si="40"/>
        <v>48.235294117647058</v>
      </c>
      <c r="AT36" s="37">
        <v>20</v>
      </c>
      <c r="AV36" s="37">
        <v>20</v>
      </c>
      <c r="AW36" s="37">
        <v>0</v>
      </c>
      <c r="AX36" s="37">
        <v>20</v>
      </c>
      <c r="AY36" s="27"/>
      <c r="AZ36" s="37">
        <f t="shared" si="43"/>
        <v>48.235294117647058</v>
      </c>
      <c r="BA36" s="37">
        <f t="shared" si="42"/>
        <v>0</v>
      </c>
      <c r="BB36" s="37">
        <v>20</v>
      </c>
    </row>
    <row r="37" spans="2:54" x14ac:dyDescent="0.15">
      <c r="B37" s="29"/>
      <c r="C37" s="29"/>
      <c r="D37" s="29"/>
      <c r="E37" s="29"/>
      <c r="F37" s="30"/>
      <c r="G37" s="30"/>
      <c r="H37" s="29"/>
      <c r="I37" s="29"/>
      <c r="AN37" s="37">
        <v>0</v>
      </c>
      <c r="AO37" s="37">
        <v>30</v>
      </c>
      <c r="AP37" s="37">
        <v>30</v>
      </c>
      <c r="AR37" s="37">
        <f t="shared" si="39"/>
        <v>0</v>
      </c>
      <c r="AS37" s="37">
        <f t="shared" si="40"/>
        <v>54.705882352941174</v>
      </c>
      <c r="AT37" s="37">
        <v>30</v>
      </c>
      <c r="AV37" s="37">
        <v>30</v>
      </c>
      <c r="AW37" s="37">
        <v>0</v>
      </c>
      <c r="AX37" s="37">
        <v>30</v>
      </c>
      <c r="AY37" s="27"/>
      <c r="AZ37" s="37">
        <f t="shared" si="43"/>
        <v>54.705882352941174</v>
      </c>
      <c r="BA37" s="37">
        <f t="shared" si="42"/>
        <v>0</v>
      </c>
      <c r="BB37" s="37">
        <v>30</v>
      </c>
    </row>
    <row r="38" spans="2:54" x14ac:dyDescent="0.15">
      <c r="B38" s="29"/>
      <c r="C38" s="29"/>
      <c r="D38" s="29"/>
      <c r="E38" s="29"/>
      <c r="F38" s="30"/>
      <c r="G38" s="30"/>
      <c r="H38" s="29"/>
      <c r="I38" s="29"/>
      <c r="AN38" s="37">
        <v>0</v>
      </c>
      <c r="AO38" s="37">
        <v>40</v>
      </c>
      <c r="AP38" s="37">
        <v>40</v>
      </c>
      <c r="AR38" s="37">
        <f t="shared" si="39"/>
        <v>0</v>
      </c>
      <c r="AS38" s="37">
        <f t="shared" si="40"/>
        <v>61.17647058823529</v>
      </c>
      <c r="AT38" s="37">
        <v>40</v>
      </c>
      <c r="AV38" s="37">
        <v>40</v>
      </c>
      <c r="AW38" s="37">
        <v>0</v>
      </c>
      <c r="AX38" s="37">
        <v>40</v>
      </c>
      <c r="AY38" s="27"/>
      <c r="AZ38" s="37">
        <f t="shared" si="43"/>
        <v>61.17647058823529</v>
      </c>
      <c r="BA38" s="37">
        <f t="shared" si="42"/>
        <v>0</v>
      </c>
      <c r="BB38" s="37">
        <v>40</v>
      </c>
    </row>
    <row r="39" spans="2:54" x14ac:dyDescent="0.15">
      <c r="B39" s="29"/>
      <c r="C39" s="29"/>
      <c r="D39" s="29"/>
      <c r="E39" s="29"/>
      <c r="F39" s="30"/>
      <c r="G39" s="30"/>
      <c r="H39" s="29"/>
      <c r="I39" s="29"/>
      <c r="AN39" s="37">
        <v>0</v>
      </c>
      <c r="AO39" s="37">
        <v>50</v>
      </c>
      <c r="AP39" s="37">
        <v>50</v>
      </c>
      <c r="AR39" s="37">
        <f t="shared" si="39"/>
        <v>0</v>
      </c>
      <c r="AS39" s="37">
        <f t="shared" si="40"/>
        <v>67.64705882352942</v>
      </c>
      <c r="AT39" s="37">
        <v>50</v>
      </c>
      <c r="AV39" s="37">
        <v>50</v>
      </c>
      <c r="AW39" s="37">
        <v>0</v>
      </c>
      <c r="AX39" s="37">
        <v>50</v>
      </c>
      <c r="AY39" s="27"/>
      <c r="AZ39" s="37">
        <f t="shared" si="43"/>
        <v>67.64705882352942</v>
      </c>
      <c r="BA39" s="37">
        <f t="shared" si="42"/>
        <v>0</v>
      </c>
      <c r="BB39" s="37">
        <v>50</v>
      </c>
    </row>
    <row r="40" spans="2:54" x14ac:dyDescent="0.15">
      <c r="B40" s="29"/>
      <c r="C40" s="29"/>
      <c r="D40" s="29"/>
      <c r="E40" s="29"/>
      <c r="F40" s="30"/>
      <c r="G40" s="30"/>
      <c r="H40" s="29"/>
      <c r="I40" s="29"/>
      <c r="AN40" s="37">
        <v>0</v>
      </c>
      <c r="AO40" s="37">
        <v>60</v>
      </c>
      <c r="AP40" s="37">
        <v>60</v>
      </c>
      <c r="AR40" s="37">
        <f t="shared" si="39"/>
        <v>0</v>
      </c>
      <c r="AS40" s="37">
        <f t="shared" si="40"/>
        <v>74.117647058823536</v>
      </c>
      <c r="AT40" s="37">
        <v>60</v>
      </c>
      <c r="AV40" s="37">
        <v>60</v>
      </c>
      <c r="AW40" s="37">
        <v>0</v>
      </c>
      <c r="AX40" s="37">
        <v>60</v>
      </c>
      <c r="AY40" s="27"/>
      <c r="AZ40" s="37">
        <f t="shared" si="43"/>
        <v>74.117647058823536</v>
      </c>
      <c r="BA40" s="37">
        <f t="shared" si="42"/>
        <v>0</v>
      </c>
      <c r="BB40" s="37">
        <v>60</v>
      </c>
    </row>
    <row r="41" spans="2:54" x14ac:dyDescent="0.15">
      <c r="B41" s="29"/>
      <c r="C41" s="29"/>
      <c r="D41" s="29"/>
      <c r="E41" s="29"/>
      <c r="F41" s="30"/>
      <c r="G41" s="30"/>
      <c r="H41" s="29"/>
      <c r="I41" s="29"/>
      <c r="AN41" s="37">
        <v>0</v>
      </c>
      <c r="AO41" s="37">
        <v>70</v>
      </c>
      <c r="AP41" s="37">
        <v>70</v>
      </c>
      <c r="AR41" s="37">
        <f t="shared" si="39"/>
        <v>0</v>
      </c>
      <c r="AS41" s="37">
        <f t="shared" si="40"/>
        <v>80.588235294117652</v>
      </c>
      <c r="AT41" s="37">
        <v>70</v>
      </c>
      <c r="AV41" s="37">
        <v>70</v>
      </c>
      <c r="AW41" s="37">
        <v>0</v>
      </c>
      <c r="AX41" s="37">
        <v>70</v>
      </c>
      <c r="AY41" s="27"/>
      <c r="AZ41" s="37">
        <f t="shared" si="43"/>
        <v>80.588235294117652</v>
      </c>
      <c r="BA41" s="37">
        <f t="shared" si="42"/>
        <v>0</v>
      </c>
      <c r="BB41" s="37">
        <v>70</v>
      </c>
    </row>
    <row r="42" spans="2:54" x14ac:dyDescent="0.15">
      <c r="B42" s="29"/>
      <c r="C42" s="29"/>
      <c r="D42" s="29"/>
      <c r="E42" s="29"/>
      <c r="F42" s="30"/>
      <c r="G42" s="30"/>
      <c r="H42" s="29"/>
      <c r="I42" s="29"/>
      <c r="AN42" s="37">
        <v>0</v>
      </c>
      <c r="AO42" s="37">
        <v>80</v>
      </c>
      <c r="AP42" s="37">
        <v>80</v>
      </c>
      <c r="AR42" s="37">
        <f t="shared" si="39"/>
        <v>0</v>
      </c>
      <c r="AS42" s="37">
        <f t="shared" si="40"/>
        <v>87.058823529411768</v>
      </c>
      <c r="AT42" s="37">
        <v>80</v>
      </c>
      <c r="AV42" s="37">
        <v>80</v>
      </c>
      <c r="AW42" s="37">
        <v>0</v>
      </c>
      <c r="AX42" s="37">
        <v>80</v>
      </c>
      <c r="AY42" s="27"/>
      <c r="AZ42" s="37">
        <f t="shared" si="43"/>
        <v>87.058823529411768</v>
      </c>
      <c r="BA42" s="37">
        <f t="shared" si="42"/>
        <v>0</v>
      </c>
      <c r="BB42" s="37">
        <v>80</v>
      </c>
    </row>
    <row r="43" spans="2:54" x14ac:dyDescent="0.15">
      <c r="B43" s="29"/>
      <c r="C43" s="29"/>
      <c r="D43" s="29"/>
      <c r="E43" s="29"/>
      <c r="F43" s="30"/>
      <c r="G43" s="30"/>
      <c r="H43" s="29"/>
      <c r="I43" s="29"/>
      <c r="AN43" s="37">
        <v>0</v>
      </c>
      <c r="AO43" s="37">
        <v>90</v>
      </c>
      <c r="AP43" s="37">
        <v>90</v>
      </c>
      <c r="AR43" s="37">
        <f t="shared" si="39"/>
        <v>0</v>
      </c>
      <c r="AS43" s="37">
        <f t="shared" si="40"/>
        <v>93.529411764705884</v>
      </c>
      <c r="AT43" s="37">
        <v>90</v>
      </c>
      <c r="AV43" s="37">
        <v>90</v>
      </c>
      <c r="AW43" s="37">
        <v>0</v>
      </c>
      <c r="AX43" s="37">
        <v>90</v>
      </c>
      <c r="AY43" s="27"/>
      <c r="AZ43" s="37">
        <f t="shared" si="43"/>
        <v>93.529411764705884</v>
      </c>
      <c r="BA43" s="37">
        <f t="shared" si="42"/>
        <v>0</v>
      </c>
      <c r="BB43" s="37">
        <v>90</v>
      </c>
    </row>
    <row r="44" spans="2:54" x14ac:dyDescent="0.15">
      <c r="B44" s="29"/>
      <c r="C44" s="29"/>
      <c r="D44" s="29"/>
      <c r="E44" s="29"/>
      <c r="F44" s="30"/>
      <c r="G44" s="30"/>
      <c r="H44" s="29"/>
      <c r="I44" s="29"/>
      <c r="AN44" s="37">
        <v>0</v>
      </c>
      <c r="AO44" s="37">
        <v>100</v>
      </c>
      <c r="AP44" s="37">
        <v>100</v>
      </c>
      <c r="AR44" s="37">
        <f t="shared" si="39"/>
        <v>0</v>
      </c>
      <c r="AS44" s="37">
        <f t="shared" si="40"/>
        <v>100</v>
      </c>
      <c r="AT44" s="37">
        <v>100</v>
      </c>
      <c r="AV44" s="37">
        <v>100</v>
      </c>
      <c r="AW44" s="37">
        <v>0</v>
      </c>
      <c r="AX44" s="37">
        <v>100</v>
      </c>
      <c r="AY44" s="27"/>
      <c r="AZ44" s="37">
        <f t="shared" si="43"/>
        <v>100</v>
      </c>
      <c r="BA44" s="37">
        <f t="shared" si="42"/>
        <v>0</v>
      </c>
      <c r="BB44" s="37">
        <v>100</v>
      </c>
    </row>
    <row r="45" spans="2:54" x14ac:dyDescent="0.15">
      <c r="B45" s="29"/>
      <c r="C45" s="29"/>
      <c r="D45" s="29"/>
      <c r="E45" s="29"/>
      <c r="F45" s="30"/>
      <c r="G45" s="30"/>
      <c r="H45" s="29"/>
      <c r="I45" s="29"/>
      <c r="AW45" s="87"/>
      <c r="AX45" s="87"/>
      <c r="AY45" s="27"/>
      <c r="AZ45" s="27"/>
      <c r="BA45" s="27"/>
      <c r="BB45" s="27"/>
    </row>
    <row r="46" spans="2:54" x14ac:dyDescent="0.15">
      <c r="B46" s="29"/>
      <c r="C46" s="29"/>
      <c r="D46" s="29"/>
      <c r="E46" s="29"/>
      <c r="F46" s="30"/>
      <c r="G46" s="30"/>
      <c r="H46" s="29"/>
      <c r="I46" s="29"/>
      <c r="AW46" s="87"/>
      <c r="AX46" s="87"/>
      <c r="AY46" s="27"/>
      <c r="AZ46" s="27"/>
      <c r="BA46" s="27"/>
      <c r="BB46" s="27"/>
    </row>
    <row r="47" spans="2:54" x14ac:dyDescent="0.15">
      <c r="B47" s="29"/>
      <c r="C47" s="29"/>
      <c r="D47" s="29"/>
      <c r="E47" s="29"/>
      <c r="F47" s="30"/>
      <c r="G47" s="30"/>
      <c r="H47" s="29"/>
      <c r="I47" s="29"/>
      <c r="AW47" s="87"/>
      <c r="AX47" s="87"/>
      <c r="AY47" s="27"/>
      <c r="AZ47" s="27"/>
      <c r="BA47" s="27"/>
      <c r="BB47" s="27"/>
    </row>
    <row r="48" spans="2:54" x14ac:dyDescent="0.15">
      <c r="B48" s="29"/>
      <c r="C48" s="29"/>
      <c r="D48" s="29"/>
      <c r="E48" s="29"/>
      <c r="F48" s="30"/>
      <c r="G48" s="30"/>
      <c r="H48" s="29"/>
      <c r="I48" s="29"/>
      <c r="AW48" s="87"/>
      <c r="AX48" s="87"/>
      <c r="AY48" s="27"/>
      <c r="AZ48" s="27"/>
      <c r="BA48" s="27"/>
      <c r="BB48" s="27"/>
    </row>
    <row r="49" spans="2:54" x14ac:dyDescent="0.15">
      <c r="B49" s="29"/>
      <c r="C49" s="29"/>
      <c r="D49" s="29"/>
      <c r="E49" s="29"/>
      <c r="F49" s="30"/>
      <c r="G49" s="30"/>
      <c r="H49" s="29"/>
      <c r="I49" s="29"/>
      <c r="AW49" s="87"/>
      <c r="AX49" s="87"/>
      <c r="AY49" s="27"/>
      <c r="AZ49" s="27"/>
      <c r="BA49" s="27"/>
      <c r="BB49" s="27"/>
    </row>
    <row r="50" spans="2:54" x14ac:dyDescent="0.15">
      <c r="B50" s="29"/>
      <c r="C50" s="29"/>
      <c r="D50" s="29"/>
      <c r="E50" s="29"/>
      <c r="F50" s="30"/>
      <c r="G50" s="30"/>
      <c r="H50" s="29"/>
      <c r="I50" s="29"/>
      <c r="AW50" s="87"/>
      <c r="AX50" s="87"/>
      <c r="AY50" s="27"/>
      <c r="AZ50" s="27"/>
      <c r="BA50" s="27"/>
      <c r="BB50" s="27"/>
    </row>
    <row r="51" spans="2:54" x14ac:dyDescent="0.15">
      <c r="B51" s="29"/>
      <c r="C51" s="29"/>
      <c r="D51" s="29"/>
      <c r="E51" s="29"/>
      <c r="F51" s="30"/>
      <c r="G51" s="30"/>
      <c r="H51" s="29"/>
      <c r="I51" s="29"/>
      <c r="AW51" s="87"/>
      <c r="AX51" s="87"/>
      <c r="AY51" s="27"/>
      <c r="AZ51" s="27"/>
      <c r="BA51" s="27"/>
      <c r="BB51" s="27"/>
    </row>
    <row r="52" spans="2:54" x14ac:dyDescent="0.15">
      <c r="B52" s="29"/>
      <c r="C52" s="29"/>
      <c r="D52" s="29"/>
      <c r="E52" s="29"/>
      <c r="F52" s="30"/>
      <c r="G52" s="30"/>
      <c r="H52" s="29"/>
      <c r="I52" s="29"/>
      <c r="AW52" s="87"/>
      <c r="AX52" s="87"/>
      <c r="AY52" s="27"/>
      <c r="AZ52" s="27"/>
      <c r="BA52" s="27"/>
      <c r="BB52" s="27"/>
    </row>
    <row r="53" spans="2:54" x14ac:dyDescent="0.15">
      <c r="B53" s="29"/>
      <c r="C53" s="29"/>
      <c r="D53" s="29"/>
      <c r="E53" s="29"/>
      <c r="F53" s="30"/>
      <c r="G53" s="30"/>
      <c r="H53" s="29"/>
      <c r="I53" s="29"/>
      <c r="AW53" s="87"/>
      <c r="AX53" s="87"/>
      <c r="AY53" s="27"/>
      <c r="AZ53" s="27"/>
      <c r="BA53" s="27"/>
      <c r="BB53" s="27"/>
    </row>
    <row r="54" spans="2:54" x14ac:dyDescent="0.15">
      <c r="B54" s="29"/>
      <c r="C54" s="29"/>
      <c r="D54" s="29"/>
      <c r="E54" s="29"/>
      <c r="F54" s="30"/>
      <c r="G54" s="30"/>
      <c r="H54" s="29"/>
      <c r="I54" s="29"/>
      <c r="AW54" s="87"/>
      <c r="AX54" s="87"/>
      <c r="AY54" s="27"/>
      <c r="AZ54" s="27"/>
      <c r="BA54" s="27"/>
      <c r="BB54" s="27"/>
    </row>
    <row r="55" spans="2:54" x14ac:dyDescent="0.15">
      <c r="B55" s="29"/>
      <c r="C55" s="29"/>
      <c r="D55" s="29"/>
      <c r="E55" s="29"/>
      <c r="F55" s="30"/>
      <c r="G55" s="30"/>
      <c r="H55" s="29"/>
      <c r="I55" s="29"/>
      <c r="AW55" s="87"/>
      <c r="AX55" s="87"/>
      <c r="AY55" s="27"/>
      <c r="AZ55" s="27"/>
      <c r="BA55" s="27"/>
      <c r="BB55" s="27"/>
    </row>
    <row r="56" spans="2:54" x14ac:dyDescent="0.15">
      <c r="B56" s="29"/>
      <c r="C56" s="29"/>
      <c r="D56" s="29"/>
      <c r="E56" s="29"/>
      <c r="F56" s="30"/>
      <c r="G56" s="30"/>
      <c r="H56" s="29"/>
      <c r="I56" s="29"/>
      <c r="AW56" s="87"/>
      <c r="AX56" s="87"/>
      <c r="AY56" s="27"/>
      <c r="AZ56" s="27"/>
      <c r="BA56" s="27"/>
      <c r="BB56" s="27"/>
    </row>
    <row r="57" spans="2:54" x14ac:dyDescent="0.15">
      <c r="B57" s="29"/>
      <c r="C57" s="29"/>
      <c r="D57" s="29"/>
      <c r="E57" s="29"/>
      <c r="F57" s="30"/>
      <c r="G57" s="30"/>
      <c r="H57" s="29"/>
      <c r="I57" s="29"/>
      <c r="AW57" s="87"/>
      <c r="AX57" s="87"/>
      <c r="AY57" s="27"/>
      <c r="AZ57" s="27"/>
      <c r="BA57" s="27"/>
      <c r="BB57" s="27"/>
    </row>
    <row r="58" spans="2:54" x14ac:dyDescent="0.15">
      <c r="B58" s="29"/>
      <c r="C58" s="29"/>
      <c r="D58" s="29"/>
      <c r="E58" s="29"/>
      <c r="F58" s="30"/>
      <c r="G58" s="30"/>
      <c r="H58" s="29"/>
      <c r="I58" s="29"/>
      <c r="AW58" s="87"/>
      <c r="AX58" s="87"/>
      <c r="AY58" s="27"/>
      <c r="AZ58" s="27"/>
      <c r="BA58" s="27"/>
      <c r="BB58" s="27"/>
    </row>
    <row r="59" spans="2:54" x14ac:dyDescent="0.15">
      <c r="B59" s="29"/>
      <c r="C59" s="29"/>
      <c r="D59" s="29"/>
      <c r="E59" s="29"/>
      <c r="F59" s="30"/>
      <c r="G59" s="30"/>
      <c r="H59" s="29"/>
      <c r="I59" s="29"/>
      <c r="AW59" s="87"/>
      <c r="AX59" s="87"/>
      <c r="AY59" s="27"/>
      <c r="AZ59" s="27"/>
      <c r="BA59" s="27"/>
      <c r="BB59" s="27"/>
    </row>
    <row r="60" spans="2:54" x14ac:dyDescent="0.15">
      <c r="B60" s="29"/>
      <c r="C60" s="29"/>
      <c r="D60" s="29"/>
      <c r="E60" s="29"/>
      <c r="F60" s="30"/>
      <c r="G60" s="30"/>
      <c r="H60" s="29"/>
      <c r="I60" s="29"/>
      <c r="AW60" s="87"/>
      <c r="AX60" s="87"/>
      <c r="AY60" s="27"/>
      <c r="AZ60" s="27"/>
      <c r="BA60" s="27"/>
      <c r="BB60" s="27"/>
    </row>
    <row r="61" spans="2:54" x14ac:dyDescent="0.15">
      <c r="B61" s="29"/>
      <c r="C61" s="29"/>
      <c r="D61" s="29"/>
      <c r="E61" s="29"/>
      <c r="F61" s="30"/>
      <c r="G61" s="30"/>
      <c r="H61" s="29"/>
      <c r="I61" s="29"/>
      <c r="AW61" s="87"/>
      <c r="AX61" s="87"/>
      <c r="AY61" s="27"/>
      <c r="AZ61" s="27"/>
      <c r="BA61" s="27"/>
      <c r="BB61" s="27"/>
    </row>
    <row r="62" spans="2:54" x14ac:dyDescent="0.15">
      <c r="B62" s="29"/>
      <c r="C62" s="29"/>
      <c r="D62" s="29"/>
      <c r="E62" s="29"/>
      <c r="F62" s="30"/>
      <c r="G62" s="30"/>
      <c r="H62" s="29"/>
      <c r="I62" s="29"/>
      <c r="AW62" s="87"/>
      <c r="AX62" s="87"/>
      <c r="AY62" s="27"/>
      <c r="AZ62" s="27"/>
      <c r="BA62" s="27"/>
      <c r="BB62" s="27"/>
    </row>
    <row r="63" spans="2:54" x14ac:dyDescent="0.15">
      <c r="B63" s="29"/>
      <c r="C63" s="29"/>
      <c r="D63" s="29"/>
      <c r="E63" s="29"/>
      <c r="F63" s="30"/>
      <c r="G63" s="30"/>
      <c r="H63" s="29"/>
      <c r="I63" s="29"/>
      <c r="AW63" s="87"/>
      <c r="AX63" s="87"/>
      <c r="AY63" s="27"/>
      <c r="AZ63" s="27"/>
      <c r="BA63" s="27"/>
      <c r="BB63" s="27"/>
    </row>
    <row r="64" spans="2:54" x14ac:dyDescent="0.15">
      <c r="B64" s="29"/>
      <c r="C64" s="29"/>
      <c r="D64" s="29"/>
      <c r="E64" s="29"/>
      <c r="F64" s="30"/>
      <c r="G64" s="30"/>
      <c r="H64" s="29"/>
      <c r="I64" s="29"/>
      <c r="AW64" s="87"/>
      <c r="AX64" s="87"/>
      <c r="AY64" s="27"/>
      <c r="AZ64" s="27"/>
      <c r="BA64" s="27"/>
      <c r="BB64" s="27"/>
    </row>
    <row r="65" spans="2:54" x14ac:dyDescent="0.15">
      <c r="B65" s="29"/>
      <c r="C65" s="29"/>
      <c r="D65" s="29"/>
      <c r="E65" s="29"/>
      <c r="F65" s="30"/>
      <c r="G65" s="30"/>
      <c r="H65" s="29"/>
      <c r="I65" s="29"/>
      <c r="AW65" s="87"/>
      <c r="AX65" s="87"/>
      <c r="AY65" s="27"/>
      <c r="AZ65" s="27"/>
      <c r="BA65" s="27"/>
      <c r="BB65" s="27"/>
    </row>
    <row r="66" spans="2:54" x14ac:dyDescent="0.15">
      <c r="B66" s="29"/>
      <c r="C66" s="29"/>
      <c r="D66" s="29"/>
      <c r="E66" s="29"/>
      <c r="F66" s="30"/>
      <c r="G66" s="30"/>
      <c r="H66" s="29"/>
      <c r="I66" s="29"/>
      <c r="AA66" s="87"/>
      <c r="AB66" s="87" t="s">
        <v>110</v>
      </c>
      <c r="AC66" s="87" t="s">
        <v>111</v>
      </c>
      <c r="AD66" s="87" t="s">
        <v>112</v>
      </c>
      <c r="AE66" s="87" t="s">
        <v>113</v>
      </c>
      <c r="AI66" s="87" t="s">
        <v>110</v>
      </c>
      <c r="AJ66" s="87" t="s">
        <v>111</v>
      </c>
      <c r="AK66" s="87" t="s">
        <v>112</v>
      </c>
      <c r="AL66" s="87" t="s">
        <v>113</v>
      </c>
      <c r="AW66" s="87"/>
      <c r="AX66" s="87"/>
      <c r="AY66" s="27"/>
      <c r="AZ66" s="27"/>
      <c r="BA66" s="27"/>
      <c r="BB66" s="27"/>
    </row>
    <row r="67" spans="2:54" x14ac:dyDescent="0.15">
      <c r="B67" s="29"/>
      <c r="C67" s="29"/>
      <c r="D67" s="29"/>
      <c r="E67" s="29"/>
      <c r="F67" s="30"/>
      <c r="G67" s="30"/>
      <c r="H67" s="29"/>
      <c r="I67" s="29"/>
      <c r="AA67" s="87">
        <v>-0.1</v>
      </c>
      <c r="AB67" s="87">
        <v>10</v>
      </c>
      <c r="AC67" s="87">
        <v>0</v>
      </c>
      <c r="AD67" s="87">
        <v>90</v>
      </c>
      <c r="AE67" s="87">
        <v>100</v>
      </c>
      <c r="AH67" s="37">
        <f t="shared" ref="AH67:AL70" si="44">IF(AA67&lt;$AA$18,(AA67-$AA$17)*($AB$18-$AB$17)/($AA$18-$AA$17)+$AB$17,IF(AA67&lt;$AA$19,(AA67-$AA$18)*($AB$19-$AB$18)/($AA$19-$AA$18)+$AB$18,(AA67-$AA$19)*($AB$20-$AB$19)/($AA$20-$AA$19)+$AB$19))</f>
        <v>-0.30000000000000004</v>
      </c>
      <c r="AI67" s="37">
        <f t="shared" si="44"/>
        <v>30</v>
      </c>
      <c r="AJ67" s="37">
        <f t="shared" si="44"/>
        <v>0</v>
      </c>
      <c r="AK67" s="37">
        <f t="shared" si="44"/>
        <v>70</v>
      </c>
      <c r="AL67" s="37">
        <f t="shared" si="44"/>
        <v>100</v>
      </c>
      <c r="AN67" s="37">
        <v>0</v>
      </c>
      <c r="AO67" s="37">
        <v>0</v>
      </c>
      <c r="AP67" s="37">
        <v>0</v>
      </c>
      <c r="AR67" s="37">
        <f t="shared" ref="AR67:AS70" si="45">IF(AN67&lt;$AA$18,(AN67-$AA$17)*($AB$18-$AB$17)/($AA$18-$AA$17)+$AB$17,IF(AN67&lt;$AA$19,(AN67-$AA$18)*($AB$19-$AB$18)/($AA$19-$AA$18)+$AB$18,(AN67-$AA$19)*($AB$20-$AB$19)/($AA$20-$AA$19)+$AB$19))</f>
        <v>0</v>
      </c>
      <c r="AS67" s="37">
        <f t="shared" si="45"/>
        <v>0</v>
      </c>
      <c r="AT67" s="37">
        <v>0</v>
      </c>
      <c r="AV67" s="37">
        <v>0</v>
      </c>
      <c r="AW67" s="37">
        <v>0</v>
      </c>
      <c r="AX67" s="37">
        <v>0</v>
      </c>
      <c r="AY67" s="27"/>
      <c r="AZ67" s="37">
        <f t="shared" ref="AZ67:BA69" si="46">IF(AV67&lt;$AA$18,(AV67-$AA$17)*($AB$18-$AB$17)/($AA$18-$AA$17)+$AB$17,IF(AV67&lt;$AA$19,(AV67-$AA$18)*($AB$19-$AB$18)/($AA$19-$AA$18)+$AB$18,(AV67-$AA$19)*($AB$20-$AB$19)/($AA$20-$AA$19)+$AB$19))</f>
        <v>0</v>
      </c>
      <c r="BA67" s="37">
        <f t="shared" si="46"/>
        <v>0</v>
      </c>
      <c r="BB67" s="37">
        <v>0</v>
      </c>
    </row>
    <row r="68" spans="2:54" x14ac:dyDescent="0.15">
      <c r="B68" s="29"/>
      <c r="C68" s="29"/>
      <c r="D68" s="29"/>
      <c r="E68" s="29"/>
      <c r="F68" s="30"/>
      <c r="G68" s="30"/>
      <c r="H68" s="29"/>
      <c r="I68" s="29"/>
      <c r="AA68" s="87">
        <v>10</v>
      </c>
      <c r="AB68" s="87">
        <v>10</v>
      </c>
      <c r="AC68" s="87">
        <v>0</v>
      </c>
      <c r="AD68" s="87">
        <v>90</v>
      </c>
      <c r="AE68" s="87">
        <v>100</v>
      </c>
      <c r="AH68" s="37">
        <f t="shared" si="44"/>
        <v>30</v>
      </c>
      <c r="AI68" s="37">
        <f t="shared" si="44"/>
        <v>30</v>
      </c>
      <c r="AJ68" s="37">
        <f t="shared" si="44"/>
        <v>0</v>
      </c>
      <c r="AK68" s="37">
        <f t="shared" si="44"/>
        <v>70</v>
      </c>
      <c r="AL68" s="37">
        <f t="shared" si="44"/>
        <v>100</v>
      </c>
      <c r="AN68" s="37">
        <v>0</v>
      </c>
      <c r="AO68" s="37">
        <v>10</v>
      </c>
      <c r="AP68" s="37">
        <v>10</v>
      </c>
      <c r="AR68" s="37">
        <f t="shared" si="45"/>
        <v>0</v>
      </c>
      <c r="AS68" s="37">
        <f t="shared" si="45"/>
        <v>30</v>
      </c>
      <c r="AT68" s="37">
        <v>10</v>
      </c>
      <c r="AV68" s="37">
        <v>10</v>
      </c>
      <c r="AW68" s="37">
        <v>0</v>
      </c>
      <c r="AX68" s="37">
        <v>10</v>
      </c>
      <c r="AY68" s="27"/>
      <c r="AZ68" s="37">
        <f t="shared" si="46"/>
        <v>30</v>
      </c>
      <c r="BA68" s="37">
        <f t="shared" si="46"/>
        <v>0</v>
      </c>
      <c r="BB68" s="37">
        <v>10</v>
      </c>
    </row>
    <row r="69" spans="2:54" x14ac:dyDescent="0.15">
      <c r="B69" s="29"/>
      <c r="C69" s="29"/>
      <c r="D69" s="29"/>
      <c r="E69" s="29"/>
      <c r="F69" s="30"/>
      <c r="G69" s="30"/>
      <c r="H69" s="29"/>
      <c r="I69" s="29"/>
      <c r="AA69" s="87">
        <v>10</v>
      </c>
      <c r="AB69" s="87">
        <v>0</v>
      </c>
      <c r="AC69" s="87">
        <v>10</v>
      </c>
      <c r="AD69" s="87">
        <v>90</v>
      </c>
      <c r="AE69" s="87">
        <v>100</v>
      </c>
      <c r="AF69" s="87"/>
      <c r="AH69" s="37">
        <f t="shared" si="44"/>
        <v>30</v>
      </c>
      <c r="AI69" s="37">
        <f t="shared" si="44"/>
        <v>0</v>
      </c>
      <c r="AJ69" s="37">
        <f t="shared" si="44"/>
        <v>30</v>
      </c>
      <c r="AK69" s="37">
        <f t="shared" si="44"/>
        <v>70</v>
      </c>
      <c r="AL69" s="37">
        <f t="shared" si="44"/>
        <v>100</v>
      </c>
      <c r="AM69" s="87"/>
      <c r="AN69" s="37">
        <v>0</v>
      </c>
      <c r="AO69" s="37">
        <v>90</v>
      </c>
      <c r="AP69" s="37">
        <v>90</v>
      </c>
      <c r="AQ69" s="87"/>
      <c r="AR69" s="37">
        <f t="shared" si="45"/>
        <v>0</v>
      </c>
      <c r="AS69" s="37">
        <f t="shared" si="45"/>
        <v>70</v>
      </c>
      <c r="AT69" s="37">
        <v>90</v>
      </c>
      <c r="AV69" s="37">
        <v>100</v>
      </c>
      <c r="AW69" s="37">
        <v>0</v>
      </c>
      <c r="AX69" s="37">
        <v>100</v>
      </c>
      <c r="AY69" s="27"/>
      <c r="AZ69" s="37">
        <f t="shared" si="46"/>
        <v>100</v>
      </c>
      <c r="BA69" s="37">
        <f t="shared" si="46"/>
        <v>0</v>
      </c>
      <c r="BB69" s="37">
        <v>100</v>
      </c>
    </row>
    <row r="70" spans="2:54" x14ac:dyDescent="0.15">
      <c r="B70" s="29"/>
      <c r="C70" s="29"/>
      <c r="D70" s="29"/>
      <c r="E70" s="29"/>
      <c r="F70" s="30"/>
      <c r="G70" s="30"/>
      <c r="H70" s="29"/>
      <c r="I70" s="29"/>
      <c r="AA70" s="87">
        <v>100</v>
      </c>
      <c r="AB70" s="87">
        <v>0</v>
      </c>
      <c r="AC70" s="87">
        <v>10</v>
      </c>
      <c r="AD70" s="87">
        <v>90</v>
      </c>
      <c r="AE70" s="87">
        <v>100</v>
      </c>
      <c r="AF70" s="87"/>
      <c r="AH70" s="37">
        <f t="shared" si="44"/>
        <v>100</v>
      </c>
      <c r="AI70" s="37">
        <f t="shared" si="44"/>
        <v>0</v>
      </c>
      <c r="AJ70" s="37">
        <f t="shared" si="44"/>
        <v>30</v>
      </c>
      <c r="AK70" s="37">
        <f t="shared" si="44"/>
        <v>70</v>
      </c>
      <c r="AL70" s="37">
        <f t="shared" si="44"/>
        <v>100</v>
      </c>
      <c r="AM70" s="87"/>
      <c r="AN70" s="37">
        <v>0</v>
      </c>
      <c r="AO70" s="37">
        <v>100</v>
      </c>
      <c r="AP70" s="37">
        <v>100</v>
      </c>
      <c r="AQ70" s="87"/>
      <c r="AR70" s="37">
        <f t="shared" si="45"/>
        <v>0</v>
      </c>
      <c r="AS70" s="37">
        <f t="shared" si="45"/>
        <v>100</v>
      </c>
      <c r="AT70" s="37">
        <v>100</v>
      </c>
      <c r="AY70" s="27"/>
      <c r="BA70" s="37"/>
      <c r="BB70" s="37"/>
    </row>
    <row r="71" spans="2:54" x14ac:dyDescent="0.15">
      <c r="B71" s="29"/>
      <c r="C71" s="29"/>
      <c r="D71" s="29"/>
      <c r="E71" s="29"/>
      <c r="F71" s="30"/>
      <c r="G71" s="30"/>
      <c r="H71" s="29"/>
      <c r="I71" s="29"/>
      <c r="AF71" s="87"/>
      <c r="AH71" s="87"/>
      <c r="AI71" s="87"/>
      <c r="AJ71" s="87"/>
      <c r="AK71" s="87"/>
      <c r="AL71" s="87"/>
      <c r="AM71" s="87"/>
      <c r="AN71" s="87"/>
      <c r="AO71" s="87"/>
      <c r="AP71" s="87"/>
      <c r="AQ71" s="87"/>
      <c r="AR71" s="87"/>
      <c r="AS71" s="87"/>
      <c r="AW71" s="87"/>
      <c r="AX71" s="87"/>
      <c r="AY71" s="27"/>
      <c r="AZ71" s="27"/>
      <c r="BA71" s="27"/>
      <c r="BB71" s="27"/>
    </row>
    <row r="72" spans="2:54" x14ac:dyDescent="0.15">
      <c r="B72" s="29"/>
      <c r="C72" s="29"/>
      <c r="D72" s="29"/>
      <c r="E72" s="29"/>
      <c r="F72" s="30"/>
      <c r="G72" s="30"/>
      <c r="H72" s="29"/>
      <c r="I72" s="29"/>
      <c r="AA72" s="87"/>
      <c r="AB72" s="87"/>
      <c r="AC72" s="87"/>
      <c r="AD72" s="87"/>
      <c r="AE72" s="87"/>
      <c r="AF72" s="87"/>
      <c r="AH72" s="87"/>
      <c r="AI72" s="87"/>
      <c r="AJ72" s="87"/>
      <c r="AK72" s="87"/>
      <c r="AL72" s="87"/>
      <c r="AM72" s="87"/>
      <c r="AN72" s="87"/>
      <c r="AO72" s="87"/>
      <c r="AP72" s="87"/>
      <c r="AQ72" s="87"/>
      <c r="AR72" s="87"/>
      <c r="AS72" s="87"/>
      <c r="AW72" s="87"/>
      <c r="AX72" s="87"/>
      <c r="AY72" s="27"/>
      <c r="AZ72" s="27"/>
      <c r="BA72" s="27"/>
      <c r="BB72" s="27"/>
    </row>
    <row r="73" spans="2:54" x14ac:dyDescent="0.15">
      <c r="B73" s="29"/>
      <c r="C73" s="29"/>
      <c r="D73" s="29"/>
      <c r="E73" s="29"/>
      <c r="F73" s="30"/>
      <c r="G73" s="30"/>
      <c r="H73" s="29"/>
      <c r="I73" s="29"/>
      <c r="AA73" s="87"/>
      <c r="AB73" s="87"/>
      <c r="AC73" s="87"/>
      <c r="AD73" s="87"/>
      <c r="AE73" s="87"/>
      <c r="AF73" s="87"/>
      <c r="AH73" s="87"/>
      <c r="AI73" s="87"/>
      <c r="AJ73" s="87"/>
      <c r="AK73" s="87"/>
      <c r="AL73" s="87"/>
      <c r="AM73" s="87"/>
      <c r="AN73" s="87"/>
      <c r="AO73" s="87"/>
      <c r="AP73" s="87"/>
      <c r="AQ73" s="87"/>
      <c r="AR73" s="87"/>
      <c r="AS73" s="87"/>
      <c r="AW73" s="87"/>
      <c r="AX73" s="87"/>
      <c r="AY73" s="27"/>
      <c r="AZ73" s="27"/>
      <c r="BA73" s="27"/>
      <c r="BB73" s="27"/>
    </row>
    <row r="74" spans="2:54" x14ac:dyDescent="0.15">
      <c r="B74" s="29"/>
      <c r="C74" s="29"/>
      <c r="D74" s="29"/>
      <c r="E74" s="29"/>
      <c r="F74" s="30"/>
      <c r="G74" s="30"/>
      <c r="H74" s="29"/>
      <c r="I74" s="29"/>
      <c r="AA74" s="87"/>
      <c r="AB74" s="87"/>
      <c r="AC74" s="87"/>
      <c r="AD74" s="87"/>
      <c r="AE74" s="87"/>
      <c r="AF74" s="87"/>
      <c r="AH74" s="87"/>
      <c r="AI74" s="87"/>
      <c r="AJ74" s="87"/>
      <c r="AK74" s="87"/>
      <c r="AL74" s="87"/>
      <c r="AM74" s="87"/>
      <c r="AN74" s="87"/>
      <c r="AO74" s="87"/>
      <c r="AP74" s="87"/>
      <c r="AQ74" s="87"/>
      <c r="AR74" s="87"/>
      <c r="AS74" s="87"/>
      <c r="AW74" s="87"/>
      <c r="AX74" s="87"/>
      <c r="AY74" s="27"/>
      <c r="AZ74" s="27"/>
      <c r="BA74" s="27"/>
      <c r="BB74" s="27"/>
    </row>
    <row r="75" spans="2:54" x14ac:dyDescent="0.15">
      <c r="B75" s="29"/>
      <c r="C75" s="29"/>
      <c r="D75" s="29"/>
      <c r="E75" s="29"/>
      <c r="F75" s="30"/>
      <c r="G75" s="30"/>
      <c r="H75" s="29"/>
      <c r="I75" s="29"/>
      <c r="AF75" s="87"/>
      <c r="AH75" s="87"/>
      <c r="AI75" s="87"/>
      <c r="AJ75" s="87"/>
      <c r="AK75" s="87"/>
      <c r="AL75" s="87"/>
      <c r="AM75" s="87"/>
      <c r="AN75" s="87"/>
      <c r="AO75" s="87"/>
      <c r="AP75" s="87"/>
      <c r="AQ75" s="87"/>
      <c r="AR75" s="87"/>
      <c r="AS75" s="87"/>
      <c r="AW75" s="87"/>
      <c r="AX75" s="87"/>
      <c r="AY75" s="27"/>
      <c r="AZ75" s="27"/>
      <c r="BA75" s="27"/>
      <c r="BB75" s="27"/>
    </row>
    <row r="76" spans="2:54" x14ac:dyDescent="0.15">
      <c r="D76" s="29"/>
      <c r="E76" s="29"/>
      <c r="F76" s="29"/>
      <c r="G76" s="29"/>
      <c r="H76" s="29"/>
      <c r="I76" s="29"/>
      <c r="AF76" s="87"/>
      <c r="AH76" s="87"/>
      <c r="AI76" s="87"/>
      <c r="AJ76" s="87"/>
      <c r="AK76" s="87"/>
      <c r="AL76" s="87"/>
      <c r="AM76" s="87"/>
      <c r="AN76" s="87"/>
      <c r="AO76" s="87"/>
      <c r="AP76" s="87"/>
      <c r="AQ76" s="87"/>
      <c r="AR76" s="87"/>
      <c r="AS76" s="87"/>
      <c r="AW76" s="87"/>
      <c r="AX76" s="87"/>
      <c r="AY76" s="27"/>
      <c r="AZ76" s="27"/>
      <c r="BA76" s="27"/>
      <c r="BB76" s="27"/>
    </row>
    <row r="77" spans="2:54" x14ac:dyDescent="0.15">
      <c r="D77" s="29"/>
      <c r="E77" s="29"/>
      <c r="F77" s="29"/>
      <c r="G77" s="29"/>
      <c r="H77" s="29"/>
      <c r="I77" s="29"/>
      <c r="AF77" s="87"/>
      <c r="AH77" s="87"/>
      <c r="AI77" s="87"/>
      <c r="AJ77" s="87"/>
      <c r="AK77" s="87"/>
      <c r="AL77" s="87"/>
      <c r="AM77" s="87"/>
      <c r="AN77" s="87"/>
      <c r="AO77" s="87"/>
      <c r="AP77" s="87"/>
      <c r="AQ77" s="87"/>
      <c r="AR77" s="87"/>
      <c r="AS77" s="87"/>
      <c r="AW77" s="87"/>
      <c r="AX77" s="87"/>
      <c r="AY77" s="27"/>
      <c r="AZ77" s="27"/>
      <c r="BA77" s="27"/>
      <c r="BB77" s="27"/>
    </row>
    <row r="78" spans="2:54" x14ac:dyDescent="0.15">
      <c r="D78" s="29"/>
      <c r="E78" s="29"/>
      <c r="F78" s="29"/>
      <c r="G78" s="29"/>
      <c r="H78" s="29"/>
      <c r="I78" s="29"/>
      <c r="AF78" s="87"/>
      <c r="AK78" s="87"/>
      <c r="AL78" s="87"/>
      <c r="AM78" s="87"/>
      <c r="AN78" s="87"/>
      <c r="AO78" s="87"/>
      <c r="AP78" s="87"/>
      <c r="AQ78" s="87"/>
      <c r="AR78" s="87"/>
      <c r="AS78" s="87"/>
      <c r="AW78" s="87"/>
      <c r="AX78" s="87"/>
      <c r="AY78" s="27"/>
      <c r="AZ78" s="27"/>
      <c r="BA78" s="27"/>
      <c r="BB78" s="27"/>
    </row>
    <row r="79" spans="2:54" x14ac:dyDescent="0.15">
      <c r="D79" s="29"/>
      <c r="E79" s="29"/>
      <c r="F79" s="29"/>
      <c r="G79" s="29"/>
      <c r="H79" s="29"/>
      <c r="I79" s="29"/>
      <c r="AF79" s="87"/>
      <c r="AK79" s="87"/>
      <c r="AL79" s="87"/>
      <c r="AM79" s="87"/>
      <c r="AN79" s="87"/>
      <c r="AO79" s="87"/>
      <c r="AP79" s="87"/>
      <c r="AQ79" s="87"/>
      <c r="AR79" s="87"/>
      <c r="AS79" s="87"/>
      <c r="AW79" s="87"/>
      <c r="AX79" s="87"/>
      <c r="AY79" s="27"/>
      <c r="AZ79" s="27"/>
      <c r="BA79" s="27"/>
      <c r="BB79" s="27"/>
    </row>
    <row r="80" spans="2:54" x14ac:dyDescent="0.15">
      <c r="D80" s="29"/>
      <c r="E80" s="29"/>
      <c r="F80" s="29"/>
      <c r="G80" s="29"/>
      <c r="H80" s="29"/>
      <c r="I80" s="29"/>
      <c r="AF80" s="87"/>
      <c r="AK80" s="87"/>
      <c r="AL80" s="87"/>
      <c r="AM80" s="87"/>
      <c r="AN80" s="87"/>
      <c r="AO80" s="87"/>
      <c r="AP80" s="87"/>
      <c r="AQ80" s="87"/>
      <c r="AR80" s="87"/>
      <c r="AS80" s="87"/>
      <c r="AW80" s="87"/>
      <c r="AX80" s="87"/>
      <c r="AY80" s="27"/>
      <c r="AZ80" s="27"/>
      <c r="BA80" s="27"/>
      <c r="BB80" s="27"/>
    </row>
    <row r="81" spans="4:54" x14ac:dyDescent="0.15">
      <c r="D81" s="29"/>
      <c r="E81" s="29"/>
      <c r="F81" s="29"/>
      <c r="G81" s="29"/>
      <c r="H81" s="29"/>
      <c r="I81" s="29"/>
      <c r="AK81" s="87"/>
      <c r="AL81" s="87"/>
      <c r="AM81" s="87"/>
      <c r="AN81" s="87"/>
      <c r="AO81" s="87"/>
      <c r="AP81" s="87"/>
      <c r="AQ81" s="87"/>
      <c r="AR81" s="87"/>
      <c r="AS81" s="87"/>
      <c r="AW81" s="87"/>
      <c r="AX81" s="87"/>
      <c r="AY81" s="27"/>
      <c r="AZ81" s="27"/>
      <c r="BA81" s="27"/>
      <c r="BB81" s="27"/>
    </row>
    <row r="82" spans="4:54" x14ac:dyDescent="0.15">
      <c r="D82" s="29"/>
      <c r="E82" s="29"/>
      <c r="F82" s="29"/>
      <c r="G82" s="29"/>
      <c r="H82" s="29"/>
      <c r="I82" s="29"/>
      <c r="AK82" s="87"/>
      <c r="AL82" s="87"/>
      <c r="AM82" s="87"/>
      <c r="AN82" s="87"/>
      <c r="AO82" s="87"/>
      <c r="AP82" s="87"/>
      <c r="AQ82" s="87"/>
      <c r="AR82" s="87"/>
      <c r="AS82" s="87"/>
      <c r="AW82" s="87"/>
      <c r="AX82" s="87"/>
      <c r="AY82" s="27"/>
      <c r="AZ82" s="27"/>
      <c r="BA82" s="27"/>
      <c r="BB82" s="27"/>
    </row>
    <row r="83" spans="4:54" x14ac:dyDescent="0.15">
      <c r="D83" s="29"/>
      <c r="E83" s="29"/>
      <c r="F83" s="29"/>
      <c r="G83" s="29"/>
      <c r="H83" s="29"/>
      <c r="I83" s="29"/>
      <c r="AF83" s="87"/>
      <c r="AG83" s="87"/>
      <c r="AH83" s="87"/>
      <c r="AI83" s="87"/>
      <c r="AJ83" s="87"/>
      <c r="AK83" s="87"/>
      <c r="AL83" s="87"/>
      <c r="AM83" s="87"/>
      <c r="AN83" s="87"/>
      <c r="AO83" s="87"/>
      <c r="AP83" s="87"/>
      <c r="AQ83" s="87"/>
      <c r="AR83" s="87"/>
      <c r="AS83" s="87"/>
      <c r="AW83" s="87"/>
      <c r="AX83" s="87"/>
      <c r="AY83" s="27"/>
      <c r="AZ83" s="27"/>
      <c r="BA83" s="27"/>
      <c r="BB83" s="27"/>
    </row>
    <row r="84" spans="4:54" x14ac:dyDescent="0.15">
      <c r="D84" s="29"/>
      <c r="E84" s="29"/>
      <c r="F84" s="29"/>
      <c r="G84" s="29"/>
      <c r="H84" s="29"/>
      <c r="I84" s="29"/>
      <c r="AF84" s="87"/>
      <c r="AK84" s="87"/>
      <c r="AL84" s="87"/>
      <c r="AM84" s="87"/>
      <c r="AN84" s="87"/>
      <c r="AO84" s="87"/>
      <c r="AP84" s="87"/>
      <c r="AQ84" s="87"/>
      <c r="AR84" s="87"/>
      <c r="AS84" s="87"/>
      <c r="AW84" s="87"/>
      <c r="AX84" s="87"/>
      <c r="AY84" s="27"/>
      <c r="AZ84" s="27"/>
      <c r="BA84" s="27"/>
      <c r="BB84" s="27"/>
    </row>
    <row r="85" spans="4:54" x14ac:dyDescent="0.15">
      <c r="D85" s="29"/>
      <c r="E85" s="29"/>
      <c r="F85" s="29"/>
      <c r="G85" s="29"/>
      <c r="H85" s="29"/>
      <c r="I85" s="29"/>
      <c r="AF85" s="87"/>
      <c r="AK85" s="87"/>
      <c r="AL85" s="87"/>
      <c r="AM85" s="87"/>
      <c r="AN85" s="87"/>
      <c r="AO85" s="87"/>
      <c r="AP85" s="87"/>
      <c r="AQ85" s="87"/>
      <c r="AR85" s="87"/>
      <c r="AS85" s="87"/>
      <c r="AW85" s="87"/>
      <c r="AX85" s="87"/>
      <c r="AY85" s="27"/>
      <c r="AZ85" s="27"/>
      <c r="BA85" s="27"/>
      <c r="BB85" s="27"/>
    </row>
    <row r="86" spans="4:54" x14ac:dyDescent="0.15">
      <c r="E86" s="29"/>
      <c r="H86" s="29"/>
      <c r="I86" s="29"/>
      <c r="AF86" s="87"/>
      <c r="AK86" s="87"/>
      <c r="AL86" s="87"/>
      <c r="AM86" s="87"/>
      <c r="AN86" s="87"/>
      <c r="AO86" s="87"/>
      <c r="AP86" s="87"/>
      <c r="AQ86" s="87"/>
      <c r="AR86" s="87"/>
      <c r="AS86" s="87"/>
      <c r="AW86" s="87"/>
      <c r="AX86" s="87"/>
      <c r="AY86" s="27"/>
      <c r="AZ86" s="27"/>
      <c r="BA86" s="27"/>
      <c r="BB86" s="27"/>
    </row>
    <row r="87" spans="4:54" x14ac:dyDescent="0.15">
      <c r="E87" s="29"/>
      <c r="H87" s="29"/>
      <c r="I87" s="29"/>
      <c r="AW87" s="87"/>
      <c r="AX87" s="87"/>
      <c r="AY87" s="27"/>
      <c r="AZ87" s="27"/>
      <c r="BA87" s="27"/>
      <c r="BB87" s="27"/>
    </row>
    <row r="88" spans="4:54" x14ac:dyDescent="0.15">
      <c r="E88" s="29"/>
      <c r="H88" s="29"/>
      <c r="I88" s="29"/>
      <c r="AW88" s="87"/>
      <c r="AX88" s="87"/>
      <c r="AY88" s="27"/>
      <c r="AZ88" s="27"/>
      <c r="BA88" s="27"/>
      <c r="BB88" s="27"/>
    </row>
    <row r="89" spans="4:54" x14ac:dyDescent="0.15">
      <c r="E89" s="29"/>
      <c r="H89" s="29"/>
      <c r="I89" s="29"/>
      <c r="AW89" s="87"/>
      <c r="AX89" s="87"/>
      <c r="AY89" s="27"/>
      <c r="AZ89" s="27"/>
      <c r="BA89" s="27"/>
      <c r="BB89" s="27"/>
    </row>
    <row r="90" spans="4:54" x14ac:dyDescent="0.15">
      <c r="E90" s="29"/>
      <c r="H90" s="29"/>
      <c r="I90" s="29"/>
      <c r="AY90" s="87"/>
      <c r="AZ90" s="87"/>
      <c r="BA90" s="27"/>
      <c r="BB90" s="27"/>
    </row>
    <row r="91" spans="4:54" x14ac:dyDescent="0.15">
      <c r="E91" s="29"/>
      <c r="H91" s="29"/>
      <c r="I91" s="29"/>
      <c r="AY91" s="87"/>
      <c r="AZ91" s="87"/>
      <c r="BA91" s="27"/>
      <c r="BB91" s="27"/>
    </row>
    <row r="92" spans="4:54" x14ac:dyDescent="0.15">
      <c r="E92" s="29"/>
    </row>
    <row r="93" spans="4:54" x14ac:dyDescent="0.15">
      <c r="E93" s="29"/>
    </row>
    <row r="94" spans="4:54" x14ac:dyDescent="0.15">
      <c r="E94" s="29"/>
    </row>
    <row r="95" spans="4:54" x14ac:dyDescent="0.15">
      <c r="E95" s="29"/>
    </row>
    <row r="96" spans="4:54" x14ac:dyDescent="0.15">
      <c r="E96" s="29"/>
    </row>
    <row r="97" spans="5:5" x14ac:dyDescent="0.15">
      <c r="E97" s="29"/>
    </row>
    <row r="98" spans="5:5" x14ac:dyDescent="0.15">
      <c r="E98" s="29"/>
    </row>
    <row r="99" spans="5:5" x14ac:dyDescent="0.15">
      <c r="E99" s="29"/>
    </row>
    <row r="100" spans="5:5" x14ac:dyDescent="0.15">
      <c r="E100" s="29"/>
    </row>
    <row r="101" spans="5:5" x14ac:dyDescent="0.15">
      <c r="E101" s="29"/>
    </row>
    <row r="102" spans="5:5" x14ac:dyDescent="0.15">
      <c r="E102" s="29"/>
    </row>
    <row r="103" spans="5:5" x14ac:dyDescent="0.15">
      <c r="E103" s="29"/>
    </row>
    <row r="104" spans="5:5" x14ac:dyDescent="0.15">
      <c r="E104" s="29"/>
    </row>
    <row r="105" spans="5:5" x14ac:dyDescent="0.15">
      <c r="E105" s="29"/>
    </row>
    <row r="106" spans="5:5" x14ac:dyDescent="0.15">
      <c r="E106" s="29"/>
    </row>
    <row r="107" spans="5:5" x14ac:dyDescent="0.15">
      <c r="E107" s="29"/>
    </row>
    <row r="108" spans="5:5" x14ac:dyDescent="0.15">
      <c r="E108" s="29"/>
    </row>
    <row r="109" spans="5:5" x14ac:dyDescent="0.15">
      <c r="E109" s="29"/>
    </row>
    <row r="110" spans="5:5" x14ac:dyDescent="0.15">
      <c r="E110" s="29"/>
    </row>
    <row r="111" spans="5:5" x14ac:dyDescent="0.15">
      <c r="E111" s="29"/>
    </row>
    <row r="112" spans="5:5" x14ac:dyDescent="0.15">
      <c r="E112" s="29"/>
    </row>
    <row r="113" spans="5:5" x14ac:dyDescent="0.15">
      <c r="E113" s="29"/>
    </row>
    <row r="114" spans="5:5" x14ac:dyDescent="0.15">
      <c r="E114" s="29"/>
    </row>
    <row r="115" spans="5:5" x14ac:dyDescent="0.15">
      <c r="E115" s="29"/>
    </row>
  </sheetData>
  <sheetProtection sheet="1" objects="1" scenarios="1"/>
  <phoneticPr fontId="1"/>
  <conditionalFormatting sqref="L4:O13">
    <cfRule type="cellIs" dxfId="9" priority="4" operator="equal">
      <formula>"Light for date"</formula>
    </cfRule>
    <cfRule type="cellIs" dxfId="8" priority="5" operator="equal">
      <formula>"HFD"</formula>
    </cfRule>
    <cfRule type="cellIs" dxfId="7" priority="6" operator="equal">
      <formula>"SGA"</formula>
    </cfRule>
    <cfRule type="containsErrors" dxfId="6" priority="19" stopIfTrue="1">
      <formula>ISERROR(L4)</formula>
    </cfRule>
  </conditionalFormatting>
  <conditionalFormatting sqref="O4:O13">
    <cfRule type="cellIs" dxfId="5" priority="8" operator="equal">
      <formula>"AGA"</formula>
    </cfRule>
    <cfRule type="cellIs" dxfId="4" priority="17" operator="notEqual">
      <formula>"AGA"</formula>
    </cfRule>
  </conditionalFormatting>
  <conditionalFormatting sqref="L4:N13">
    <cfRule type="cellIs" dxfId="3" priority="9" operator="lessThan">
      <formula>10</formula>
    </cfRule>
    <cfRule type="cellIs" dxfId="2" priority="10" operator="greaterThan">
      <formula>90</formula>
    </cfRule>
  </conditionalFormatting>
  <conditionalFormatting sqref="Q4:X13">
    <cfRule type="containsErrors" dxfId="1" priority="3">
      <formula>ISERROR(Q4)</formula>
    </cfRule>
  </conditionalFormatting>
  <conditionalFormatting sqref="Y4:Y13">
    <cfRule type="containsErrors" dxfId="0" priority="1">
      <formula>ISERROR(Y4)</formula>
    </cfRule>
  </conditionalFormatting>
  <dataValidations disablePrompts="1" count="4">
    <dataValidation type="list" allowBlank="1" showInputMessage="1" showErrorMessage="1" sqref="D4:D13">
      <formula1>"男,女"</formula1>
    </dataValidation>
    <dataValidation type="whole" allowBlank="1" showInputMessage="1" showErrorMessage="1" sqref="F4:F13">
      <formula1>22</formula1>
      <formula2>41</formula2>
    </dataValidation>
    <dataValidation type="whole" allowBlank="1" showInputMessage="1" showErrorMessage="1" sqref="G4:G13">
      <formula1>0</formula1>
      <formula2>6</formula2>
    </dataValidation>
    <dataValidation type="list" allowBlank="1" showInputMessage="1" showErrorMessage="1" sqref="E4:E85">
      <formula1>"初産, 経産"</formula1>
    </dataValidation>
  </dataValidations>
  <pageMargins left="0.78700000000000003" right="0.78700000000000003" top="0.98399999999999999" bottom="0.98399999999999999" header="0.3" footer="0.3"/>
  <pageSetup paperSize="9"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3" defaultRowHeight="14.25" x14ac:dyDescent="0.15"/>
  <cols>
    <col min="1" max="19" width="10.375" style="1" customWidth="1"/>
  </cols>
  <sheetData>
    <row r="1" spans="1:19" x14ac:dyDescent="0.15">
      <c r="B1" s="1" t="s">
        <v>3</v>
      </c>
      <c r="E1" s="1" t="s">
        <v>5</v>
      </c>
      <c r="H1" s="1" t="s">
        <v>3</v>
      </c>
      <c r="K1" s="1" t="s">
        <v>7</v>
      </c>
      <c r="N1" s="1" t="s">
        <v>9</v>
      </c>
      <c r="Q1" s="1" t="s">
        <v>10</v>
      </c>
    </row>
    <row r="2" spans="1:19" x14ac:dyDescent="0.15">
      <c r="B2" s="1" t="s">
        <v>4</v>
      </c>
      <c r="E2" s="1" t="s">
        <v>4</v>
      </c>
      <c r="H2" s="1" t="s">
        <v>6</v>
      </c>
      <c r="K2" s="1" t="s">
        <v>8</v>
      </c>
    </row>
    <row r="3" spans="1:19" x14ac:dyDescent="0.15">
      <c r="A3" s="1" t="s">
        <v>28</v>
      </c>
      <c r="B3" s="2" t="s">
        <v>0</v>
      </c>
      <c r="C3" s="2" t="s">
        <v>1</v>
      </c>
      <c r="D3" s="2" t="s">
        <v>2</v>
      </c>
      <c r="E3" s="2" t="s">
        <v>0</v>
      </c>
      <c r="F3" s="2" t="s">
        <v>1</v>
      </c>
      <c r="G3" s="2" t="s">
        <v>2</v>
      </c>
      <c r="H3" s="2" t="s">
        <v>0</v>
      </c>
      <c r="I3" s="2" t="s">
        <v>1</v>
      </c>
      <c r="J3" s="2" t="s">
        <v>2</v>
      </c>
      <c r="K3" s="2" t="s">
        <v>0</v>
      </c>
      <c r="L3" s="2" t="s">
        <v>1</v>
      </c>
      <c r="M3" s="2" t="s">
        <v>2</v>
      </c>
      <c r="N3" s="2" t="s">
        <v>0</v>
      </c>
      <c r="O3" s="2" t="s">
        <v>1</v>
      </c>
      <c r="P3" s="2" t="s">
        <v>2</v>
      </c>
      <c r="Q3" s="2" t="s">
        <v>0</v>
      </c>
      <c r="R3" s="2" t="s">
        <v>1</v>
      </c>
      <c r="S3" s="2" t="s">
        <v>2</v>
      </c>
    </row>
    <row r="4" spans="1:19" x14ac:dyDescent="0.15">
      <c r="A4" s="2">
        <v>22</v>
      </c>
      <c r="B4" s="4">
        <v>1.5940000000000001</v>
      </c>
      <c r="C4" s="2">
        <v>446.995</v>
      </c>
      <c r="D4" s="2">
        <v>0.122</v>
      </c>
      <c r="E4" s="2">
        <v>0.68200000000000005</v>
      </c>
      <c r="F4" s="2">
        <v>449.38600000000002</v>
      </c>
      <c r="G4" s="2">
        <v>0.15</v>
      </c>
      <c r="H4" s="2">
        <v>0.60299999999999998</v>
      </c>
      <c r="I4" s="2">
        <v>400.94200000000001</v>
      </c>
      <c r="J4" s="2">
        <v>0.14599999999999999</v>
      </c>
      <c r="K4" s="2">
        <v>1.28</v>
      </c>
      <c r="L4" s="2">
        <v>427.089</v>
      </c>
      <c r="M4" s="2">
        <v>0.13900000000000001</v>
      </c>
      <c r="N4" s="2">
        <v>1.883</v>
      </c>
      <c r="O4" s="2">
        <v>27.204000000000001</v>
      </c>
      <c r="P4" s="2">
        <v>0.06</v>
      </c>
      <c r="Q4" s="2">
        <v>2.1</v>
      </c>
      <c r="R4" s="2">
        <v>19.468</v>
      </c>
      <c r="S4" s="2">
        <v>5.5E-2</v>
      </c>
    </row>
    <row r="5" spans="1:19" x14ac:dyDescent="0.15">
      <c r="A5" s="2">
        <v>22.142857142857142</v>
      </c>
      <c r="B5" s="2">
        <v>1.591</v>
      </c>
      <c r="C5" s="2">
        <v>457.20800000000003</v>
      </c>
      <c r="D5" s="2">
        <v>0.122</v>
      </c>
      <c r="E5" s="2">
        <v>0.68300000000000005</v>
      </c>
      <c r="F5" s="2">
        <v>459.642</v>
      </c>
      <c r="G5" s="2">
        <v>0.15</v>
      </c>
      <c r="H5" s="2">
        <v>0.60399999999999998</v>
      </c>
      <c r="I5" s="2">
        <v>411.09300000000002</v>
      </c>
      <c r="J5" s="2">
        <v>0.14599999999999999</v>
      </c>
      <c r="K5" s="2">
        <v>1.2749999999999999</v>
      </c>
      <c r="L5" s="2">
        <v>436.12200000000001</v>
      </c>
      <c r="M5" s="2">
        <v>0.13900000000000001</v>
      </c>
      <c r="N5" s="2">
        <v>1.92</v>
      </c>
      <c r="O5" s="2">
        <v>27.347000000000001</v>
      </c>
      <c r="P5" s="2">
        <v>0.06</v>
      </c>
      <c r="Q5" s="2">
        <v>2.1040000000000001</v>
      </c>
      <c r="R5" s="2">
        <v>19.565000000000001</v>
      </c>
      <c r="S5" s="2">
        <v>5.6000000000000001E-2</v>
      </c>
    </row>
    <row r="6" spans="1:19" x14ac:dyDescent="0.15">
      <c r="A6" s="2">
        <v>22.285714285714285</v>
      </c>
      <c r="B6" s="2">
        <v>1.585</v>
      </c>
      <c r="C6" s="2">
        <v>477.63299999999998</v>
      </c>
      <c r="D6" s="2">
        <v>0.122</v>
      </c>
      <c r="E6" s="2">
        <v>0.68600000000000005</v>
      </c>
      <c r="F6" s="2">
        <v>480.15600000000001</v>
      </c>
      <c r="G6" s="2">
        <v>0.15</v>
      </c>
      <c r="H6" s="2">
        <v>0.60599999999999998</v>
      </c>
      <c r="I6" s="2">
        <v>431.40100000000001</v>
      </c>
      <c r="J6" s="2">
        <v>0.14599999999999999</v>
      </c>
      <c r="K6" s="2">
        <v>1.2649999999999999</v>
      </c>
      <c r="L6" s="2">
        <v>454.19400000000002</v>
      </c>
      <c r="M6" s="2">
        <v>0.13900000000000001</v>
      </c>
      <c r="N6" s="2">
        <v>1.9930000000000001</v>
      </c>
      <c r="O6" s="2">
        <v>27.631</v>
      </c>
      <c r="P6" s="2">
        <v>0.06</v>
      </c>
      <c r="Q6" s="2">
        <v>2.1110000000000002</v>
      </c>
      <c r="R6" s="2">
        <v>19.757000000000001</v>
      </c>
      <c r="S6" s="2">
        <v>5.6000000000000001E-2</v>
      </c>
    </row>
    <row r="7" spans="1:19" x14ac:dyDescent="0.15">
      <c r="A7" s="2">
        <v>22.428571428571427</v>
      </c>
      <c r="B7" s="2">
        <v>1.5820000000000001</v>
      </c>
      <c r="C7" s="2">
        <v>487.84699999999998</v>
      </c>
      <c r="D7" s="2">
        <v>0.122</v>
      </c>
      <c r="E7" s="2">
        <v>0.68700000000000006</v>
      </c>
      <c r="F7" s="2">
        <v>490.41500000000002</v>
      </c>
      <c r="G7" s="2">
        <v>0.15</v>
      </c>
      <c r="H7" s="2">
        <v>0.60699999999999998</v>
      </c>
      <c r="I7" s="2">
        <v>441.56099999999998</v>
      </c>
      <c r="J7" s="2">
        <v>0.14599999999999999</v>
      </c>
      <c r="K7" s="2">
        <v>1.26</v>
      </c>
      <c r="L7" s="2">
        <v>463.23599999999999</v>
      </c>
      <c r="M7" s="2">
        <v>0.13900000000000001</v>
      </c>
      <c r="N7" s="2">
        <v>2.0289999999999999</v>
      </c>
      <c r="O7" s="2">
        <v>27.773</v>
      </c>
      <c r="P7" s="2">
        <v>0.06</v>
      </c>
      <c r="Q7" s="2">
        <v>2.1139999999999999</v>
      </c>
      <c r="R7" s="2">
        <v>19.853999999999999</v>
      </c>
      <c r="S7" s="2">
        <v>5.6000000000000001E-2</v>
      </c>
    </row>
    <row r="8" spans="1:19" x14ac:dyDescent="0.15">
      <c r="A8" s="2">
        <v>22.571428571428573</v>
      </c>
      <c r="B8" s="2">
        <v>1.575</v>
      </c>
      <c r="C8" s="2">
        <v>508.279</v>
      </c>
      <c r="D8" s="2">
        <v>0.123</v>
      </c>
      <c r="E8" s="2">
        <v>0.69</v>
      </c>
      <c r="F8" s="2">
        <v>510.94600000000003</v>
      </c>
      <c r="G8" s="2">
        <v>0.14899999999999999</v>
      </c>
      <c r="H8" s="2">
        <v>0.61</v>
      </c>
      <c r="I8" s="2">
        <v>461.90300000000002</v>
      </c>
      <c r="J8" s="2">
        <v>0.14599999999999999</v>
      </c>
      <c r="K8" s="2">
        <v>1.25</v>
      </c>
      <c r="L8" s="2">
        <v>481.339</v>
      </c>
      <c r="M8" s="2">
        <v>0.13900000000000001</v>
      </c>
      <c r="N8" s="2">
        <v>2.1030000000000002</v>
      </c>
      <c r="O8" s="2">
        <v>28.058</v>
      </c>
      <c r="P8" s="2">
        <v>0.06</v>
      </c>
      <c r="Q8" s="2">
        <v>2.121</v>
      </c>
      <c r="R8" s="2">
        <v>20.045999999999999</v>
      </c>
      <c r="S8" s="2">
        <v>5.6000000000000001E-2</v>
      </c>
    </row>
    <row r="9" spans="1:19" x14ac:dyDescent="0.15">
      <c r="A9" s="2">
        <v>22.714285714285715</v>
      </c>
      <c r="B9" s="2">
        <v>1.5720000000000001</v>
      </c>
      <c r="C9" s="2">
        <v>518.49900000000002</v>
      </c>
      <c r="D9" s="2">
        <v>0.123</v>
      </c>
      <c r="E9" s="2">
        <v>0.69099999999999995</v>
      </c>
      <c r="F9" s="2">
        <v>521.22199999999998</v>
      </c>
      <c r="G9" s="2">
        <v>0.14899999999999999</v>
      </c>
      <c r="H9" s="2">
        <v>0.61099999999999999</v>
      </c>
      <c r="I9" s="2">
        <v>472.09</v>
      </c>
      <c r="J9" s="2">
        <v>0.14599999999999999</v>
      </c>
      <c r="K9" s="2">
        <v>1.2450000000000001</v>
      </c>
      <c r="L9" s="2">
        <v>490.40199999999999</v>
      </c>
      <c r="M9" s="2">
        <v>0.14000000000000001</v>
      </c>
      <c r="N9" s="2">
        <v>2.141</v>
      </c>
      <c r="O9" s="2">
        <v>28.2</v>
      </c>
      <c r="P9" s="2">
        <v>0.06</v>
      </c>
      <c r="Q9" s="2">
        <v>2.125</v>
      </c>
      <c r="R9" s="2">
        <v>20.141999999999999</v>
      </c>
      <c r="S9" s="2">
        <v>5.6000000000000001E-2</v>
      </c>
    </row>
    <row r="10" spans="1:19" x14ac:dyDescent="0.15">
      <c r="A10" s="2">
        <v>22.857142857142858</v>
      </c>
      <c r="B10" s="2">
        <v>1.5660000000000001</v>
      </c>
      <c r="C10" s="2">
        <v>538.95100000000002</v>
      </c>
      <c r="D10" s="2">
        <v>0.123</v>
      </c>
      <c r="E10" s="2">
        <v>0.69399999999999995</v>
      </c>
      <c r="F10" s="2">
        <v>541.80899999999997</v>
      </c>
      <c r="G10" s="2">
        <v>0.14899999999999999</v>
      </c>
      <c r="H10" s="2">
        <v>0.61299999999999999</v>
      </c>
      <c r="I10" s="2">
        <v>492.505</v>
      </c>
      <c r="J10" s="2">
        <v>0.14599999999999999</v>
      </c>
      <c r="K10" s="2">
        <v>1.234</v>
      </c>
      <c r="L10" s="2">
        <v>508.56299999999999</v>
      </c>
      <c r="M10" s="2">
        <v>0.14000000000000001</v>
      </c>
      <c r="N10" s="2">
        <v>2.2170000000000001</v>
      </c>
      <c r="O10" s="2">
        <v>28.484999999999999</v>
      </c>
      <c r="P10" s="2">
        <v>0.06</v>
      </c>
      <c r="Q10" s="2">
        <v>2.1320000000000001</v>
      </c>
      <c r="R10" s="2">
        <v>20.334</v>
      </c>
      <c r="S10" s="2">
        <v>5.7000000000000002E-2</v>
      </c>
    </row>
    <row r="11" spans="1:19" x14ac:dyDescent="0.15">
      <c r="A11" s="2">
        <v>23</v>
      </c>
      <c r="B11" s="2">
        <v>1.5629999999999999</v>
      </c>
      <c r="C11" s="2">
        <v>549.18600000000004</v>
      </c>
      <c r="D11" s="2">
        <v>0.123</v>
      </c>
      <c r="E11" s="2">
        <v>0.69599999999999995</v>
      </c>
      <c r="F11" s="2">
        <v>552.12699999999995</v>
      </c>
      <c r="G11" s="2">
        <v>0.14899999999999999</v>
      </c>
      <c r="H11" s="2">
        <v>0.61399999999999999</v>
      </c>
      <c r="I11" s="2">
        <v>502.738</v>
      </c>
      <c r="J11" s="2">
        <v>0.14599999999999999</v>
      </c>
      <c r="K11" s="2">
        <v>1.2290000000000001</v>
      </c>
      <c r="L11" s="2">
        <v>517.66600000000005</v>
      </c>
      <c r="M11" s="2">
        <v>0.14000000000000001</v>
      </c>
      <c r="N11" s="2">
        <v>2.2549999999999999</v>
      </c>
      <c r="O11" s="2">
        <v>28.628</v>
      </c>
      <c r="P11" s="2">
        <v>0.06</v>
      </c>
      <c r="Q11" s="2">
        <v>2.1349999999999998</v>
      </c>
      <c r="R11" s="2">
        <v>20.43</v>
      </c>
      <c r="S11" s="2">
        <v>5.7000000000000002E-2</v>
      </c>
    </row>
    <row r="12" spans="1:19" x14ac:dyDescent="0.15">
      <c r="A12" s="2">
        <v>23.142857142857142</v>
      </c>
      <c r="B12" s="2">
        <v>1.5589999999999999</v>
      </c>
      <c r="C12" s="2">
        <v>559.42700000000002</v>
      </c>
      <c r="D12" s="2">
        <v>0.123</v>
      </c>
      <c r="E12" s="2">
        <v>0.69699999999999995</v>
      </c>
      <c r="F12" s="2">
        <v>562.46500000000003</v>
      </c>
      <c r="G12" s="2">
        <v>0.14899999999999999</v>
      </c>
      <c r="H12" s="2">
        <v>0.61599999999999999</v>
      </c>
      <c r="I12" s="2">
        <v>512.99099999999999</v>
      </c>
      <c r="J12" s="2">
        <v>0.14599999999999999</v>
      </c>
      <c r="K12" s="2">
        <v>1.224</v>
      </c>
      <c r="L12" s="2">
        <v>526.78899999999999</v>
      </c>
      <c r="M12" s="2">
        <v>0.14000000000000001</v>
      </c>
      <c r="N12" s="2">
        <v>2.2930000000000001</v>
      </c>
      <c r="O12" s="2">
        <v>28.771000000000001</v>
      </c>
      <c r="P12" s="2">
        <v>0.06</v>
      </c>
      <c r="Q12" s="2">
        <v>2.1389999999999998</v>
      </c>
      <c r="R12" s="2">
        <v>20.526</v>
      </c>
      <c r="S12" s="2">
        <v>5.7000000000000002E-2</v>
      </c>
    </row>
    <row r="13" spans="1:19" x14ac:dyDescent="0.15">
      <c r="A13" s="2">
        <v>23.285714285714285</v>
      </c>
      <c r="B13" s="2">
        <v>1.5529999999999999</v>
      </c>
      <c r="C13" s="2">
        <v>579.93700000000001</v>
      </c>
      <c r="D13" s="2">
        <v>0.123</v>
      </c>
      <c r="E13" s="2">
        <v>0.7</v>
      </c>
      <c r="F13" s="2">
        <v>583.21400000000006</v>
      </c>
      <c r="G13" s="2">
        <v>0.14899999999999999</v>
      </c>
      <c r="H13" s="2">
        <v>0.61799999999999999</v>
      </c>
      <c r="I13" s="2">
        <v>533.56700000000001</v>
      </c>
      <c r="J13" s="2">
        <v>0.14599999999999999</v>
      </c>
      <c r="K13" s="2">
        <v>1.214</v>
      </c>
      <c r="L13" s="2">
        <v>545.10900000000004</v>
      </c>
      <c r="M13" s="2">
        <v>0.14000000000000001</v>
      </c>
      <c r="N13" s="2">
        <v>2.3690000000000002</v>
      </c>
      <c r="O13" s="2">
        <v>29.06</v>
      </c>
      <c r="P13" s="2">
        <v>0.06</v>
      </c>
      <c r="Q13" s="2">
        <v>2.1469999999999998</v>
      </c>
      <c r="R13" s="2">
        <v>20.716999999999999</v>
      </c>
      <c r="S13" s="2">
        <v>5.7000000000000002E-2</v>
      </c>
    </row>
    <row r="14" spans="1:19" x14ac:dyDescent="0.15">
      <c r="A14" s="2">
        <v>23.428571428571427</v>
      </c>
      <c r="B14" s="2">
        <v>1.55</v>
      </c>
      <c r="C14" s="2">
        <v>590.21100000000001</v>
      </c>
      <c r="D14" s="2">
        <v>0.123</v>
      </c>
      <c r="E14" s="2">
        <v>0.70099999999999996</v>
      </c>
      <c r="F14" s="2">
        <v>593.63</v>
      </c>
      <c r="G14" s="2">
        <v>0.14899999999999999</v>
      </c>
      <c r="H14" s="2">
        <v>0.61899999999999999</v>
      </c>
      <c r="I14" s="2">
        <v>543.89300000000003</v>
      </c>
      <c r="J14" s="2">
        <v>0.14599999999999999</v>
      </c>
      <c r="K14" s="2">
        <v>1.2090000000000001</v>
      </c>
      <c r="L14" s="2">
        <v>554.31399999999996</v>
      </c>
      <c r="M14" s="2">
        <v>0.14000000000000001</v>
      </c>
      <c r="N14" s="2">
        <v>2.4060000000000001</v>
      </c>
      <c r="O14" s="2">
        <v>29.204999999999998</v>
      </c>
      <c r="P14" s="2">
        <v>0.06</v>
      </c>
      <c r="Q14" s="2">
        <v>2.15</v>
      </c>
      <c r="R14" s="2">
        <v>20.812000000000001</v>
      </c>
      <c r="S14" s="2">
        <v>5.7000000000000002E-2</v>
      </c>
    </row>
    <row r="15" spans="1:19" x14ac:dyDescent="0.15">
      <c r="A15" s="2">
        <v>23.571428571428573</v>
      </c>
      <c r="B15" s="2">
        <v>1.544</v>
      </c>
      <c r="C15" s="2">
        <v>610.81100000000004</v>
      </c>
      <c r="D15" s="2">
        <v>0.123</v>
      </c>
      <c r="E15" s="2">
        <v>0.70399999999999996</v>
      </c>
      <c r="F15" s="2">
        <v>614.55899999999997</v>
      </c>
      <c r="G15" s="2">
        <v>0.14899999999999999</v>
      </c>
      <c r="H15" s="2">
        <v>0.622</v>
      </c>
      <c r="I15" s="2">
        <v>564.63400000000001</v>
      </c>
      <c r="J15" s="2">
        <v>0.14599999999999999</v>
      </c>
      <c r="K15" s="2">
        <v>1.1990000000000001</v>
      </c>
      <c r="L15" s="2">
        <v>572.83299999999997</v>
      </c>
      <c r="M15" s="2">
        <v>0.14000000000000001</v>
      </c>
      <c r="N15" s="2">
        <v>2.4809999999999999</v>
      </c>
      <c r="O15" s="2">
        <v>29.497</v>
      </c>
      <c r="P15" s="2">
        <v>0.06</v>
      </c>
      <c r="Q15" s="2">
        <v>2.1579999999999999</v>
      </c>
      <c r="R15" s="2">
        <v>21.001999999999999</v>
      </c>
      <c r="S15" s="2">
        <v>5.8000000000000003E-2</v>
      </c>
    </row>
    <row r="16" spans="1:19" x14ac:dyDescent="0.15">
      <c r="A16" s="2">
        <v>23.714285714285715</v>
      </c>
      <c r="B16" s="2">
        <v>1.54</v>
      </c>
      <c r="C16" s="2">
        <v>621.14400000000001</v>
      </c>
      <c r="D16" s="2">
        <v>0.123</v>
      </c>
      <c r="E16" s="2">
        <v>0.70599999999999996</v>
      </c>
      <c r="F16" s="2">
        <v>625.07899999999995</v>
      </c>
      <c r="G16" s="2">
        <v>0.14899999999999999</v>
      </c>
      <c r="H16" s="2">
        <v>0.623</v>
      </c>
      <c r="I16" s="2">
        <v>575.05200000000002</v>
      </c>
      <c r="J16" s="2">
        <v>0.14599999999999999</v>
      </c>
      <c r="K16" s="2">
        <v>1.194</v>
      </c>
      <c r="L16" s="2">
        <v>582.154</v>
      </c>
      <c r="M16" s="2">
        <v>0.14000000000000001</v>
      </c>
      <c r="N16" s="2">
        <v>2.5179999999999998</v>
      </c>
      <c r="O16" s="2">
        <v>29.643999999999998</v>
      </c>
      <c r="P16" s="2">
        <v>0.06</v>
      </c>
      <c r="Q16" s="2">
        <v>2.1619999999999999</v>
      </c>
      <c r="R16" s="2">
        <v>21.097000000000001</v>
      </c>
      <c r="S16" s="2">
        <v>5.8000000000000003E-2</v>
      </c>
    </row>
    <row r="17" spans="1:19" x14ac:dyDescent="0.15">
      <c r="A17" s="2">
        <v>23.857142857142858</v>
      </c>
      <c r="B17" s="2">
        <v>1.534</v>
      </c>
      <c r="C17" s="2">
        <v>641.89</v>
      </c>
      <c r="D17" s="2">
        <v>0.123</v>
      </c>
      <c r="E17" s="2">
        <v>0.70799999999999996</v>
      </c>
      <c r="F17" s="2">
        <v>646.24400000000003</v>
      </c>
      <c r="G17" s="2">
        <v>0.14899999999999999</v>
      </c>
      <c r="H17" s="2">
        <v>0.625</v>
      </c>
      <c r="I17" s="2">
        <v>595.98900000000003</v>
      </c>
      <c r="J17" s="2">
        <v>0.14599999999999999</v>
      </c>
      <c r="K17" s="2">
        <v>1.1830000000000001</v>
      </c>
      <c r="L17" s="2">
        <v>600.93899999999996</v>
      </c>
      <c r="M17" s="2">
        <v>0.14000000000000001</v>
      </c>
      <c r="N17" s="2">
        <v>2.5910000000000002</v>
      </c>
      <c r="O17" s="2">
        <v>29.94</v>
      </c>
      <c r="P17" s="2">
        <v>5.8999999999999997E-2</v>
      </c>
      <c r="Q17" s="2">
        <v>2.1709999999999998</v>
      </c>
      <c r="R17" s="2">
        <v>21.286000000000001</v>
      </c>
      <c r="S17" s="2">
        <v>5.8000000000000003E-2</v>
      </c>
    </row>
    <row r="18" spans="1:19" x14ac:dyDescent="0.15">
      <c r="A18" s="2">
        <v>24</v>
      </c>
      <c r="B18" s="2">
        <v>1.5309999999999999</v>
      </c>
      <c r="C18" s="2">
        <v>652.31100000000004</v>
      </c>
      <c r="D18" s="2">
        <v>0.124</v>
      </c>
      <c r="E18" s="2">
        <v>0.71</v>
      </c>
      <c r="F18" s="2">
        <v>656.89499999999998</v>
      </c>
      <c r="G18" s="2">
        <v>0.14899999999999999</v>
      </c>
      <c r="H18" s="2">
        <v>0.627</v>
      </c>
      <c r="I18" s="2">
        <v>606.51</v>
      </c>
      <c r="J18" s="2">
        <v>0.14599999999999999</v>
      </c>
      <c r="K18" s="2">
        <v>1.1779999999999999</v>
      </c>
      <c r="L18" s="2">
        <v>610.41099999999994</v>
      </c>
      <c r="M18" s="2">
        <v>0.14000000000000001</v>
      </c>
      <c r="N18" s="2">
        <v>2.6269999999999998</v>
      </c>
      <c r="O18" s="2">
        <v>30.088999999999999</v>
      </c>
      <c r="P18" s="2">
        <v>5.8999999999999997E-2</v>
      </c>
      <c r="Q18" s="2">
        <v>2.1749999999999998</v>
      </c>
      <c r="R18" s="2">
        <v>21.381</v>
      </c>
      <c r="S18" s="2">
        <v>5.8000000000000003E-2</v>
      </c>
    </row>
    <row r="19" spans="1:19" x14ac:dyDescent="0.15">
      <c r="A19" s="2">
        <v>24.142857142857142</v>
      </c>
      <c r="B19" s="2">
        <v>1.528</v>
      </c>
      <c r="C19" s="2">
        <v>662.77</v>
      </c>
      <c r="D19" s="2">
        <v>0.124</v>
      </c>
      <c r="E19" s="2">
        <v>0.71099999999999997</v>
      </c>
      <c r="F19" s="2">
        <v>667.59400000000005</v>
      </c>
      <c r="G19" s="2">
        <v>0.14899999999999999</v>
      </c>
      <c r="H19" s="2">
        <v>0.628</v>
      </c>
      <c r="I19" s="2">
        <v>617.06899999999996</v>
      </c>
      <c r="J19" s="2">
        <v>0.14599999999999999</v>
      </c>
      <c r="K19" s="2">
        <v>1.173</v>
      </c>
      <c r="L19" s="2">
        <v>619.94100000000003</v>
      </c>
      <c r="M19" s="2">
        <v>0.14000000000000001</v>
      </c>
      <c r="N19" s="2">
        <v>2.6619999999999999</v>
      </c>
      <c r="O19" s="2">
        <v>30.238</v>
      </c>
      <c r="P19" s="2">
        <v>5.8999999999999997E-2</v>
      </c>
      <c r="Q19" s="2">
        <v>2.1789999999999998</v>
      </c>
      <c r="R19" s="2">
        <v>21.475000000000001</v>
      </c>
      <c r="S19" s="2">
        <v>5.8000000000000003E-2</v>
      </c>
    </row>
    <row r="20" spans="1:19" x14ac:dyDescent="0.15">
      <c r="A20" s="2">
        <v>24.285714285714285</v>
      </c>
      <c r="B20" s="2">
        <v>1.5209999999999999</v>
      </c>
      <c r="C20" s="2">
        <v>683.81299999999999</v>
      </c>
      <c r="D20" s="2">
        <v>0.124</v>
      </c>
      <c r="E20" s="2">
        <v>0.71399999999999997</v>
      </c>
      <c r="F20" s="2">
        <v>689.15</v>
      </c>
      <c r="G20" s="2">
        <v>0.14799999999999999</v>
      </c>
      <c r="H20" s="2">
        <v>0.63</v>
      </c>
      <c r="I20" s="2">
        <v>638.30600000000004</v>
      </c>
      <c r="J20" s="2">
        <v>0.14599999999999999</v>
      </c>
      <c r="K20" s="2">
        <v>1.1619999999999999</v>
      </c>
      <c r="L20" s="2">
        <v>639.18799999999999</v>
      </c>
      <c r="M20" s="2">
        <v>0.14099999999999999</v>
      </c>
      <c r="N20" s="2">
        <v>2.7309999999999999</v>
      </c>
      <c r="O20" s="2">
        <v>30.539000000000001</v>
      </c>
      <c r="P20" s="2">
        <v>5.8999999999999997E-2</v>
      </c>
      <c r="Q20" s="2">
        <v>2.1880000000000002</v>
      </c>
      <c r="R20" s="2">
        <v>21.664999999999999</v>
      </c>
      <c r="S20" s="2">
        <v>5.8999999999999997E-2</v>
      </c>
    </row>
    <row r="21" spans="1:19" x14ac:dyDescent="0.15">
      <c r="A21" s="2">
        <v>24.428571428571427</v>
      </c>
      <c r="B21" s="2">
        <v>1.518</v>
      </c>
      <c r="C21" s="2">
        <v>694.40499999999997</v>
      </c>
      <c r="D21" s="2">
        <v>0.124</v>
      </c>
      <c r="E21" s="2">
        <v>0.71599999999999997</v>
      </c>
      <c r="F21" s="2">
        <v>700.01099999999997</v>
      </c>
      <c r="G21" s="2">
        <v>0.14799999999999999</v>
      </c>
      <c r="H21" s="2">
        <v>0.63200000000000001</v>
      </c>
      <c r="I21" s="2">
        <v>648.98900000000003</v>
      </c>
      <c r="J21" s="2">
        <v>0.14599999999999999</v>
      </c>
      <c r="K21" s="2">
        <v>1.1559999999999999</v>
      </c>
      <c r="L21" s="2">
        <v>648.91499999999996</v>
      </c>
      <c r="M21" s="2">
        <v>0.14099999999999999</v>
      </c>
      <c r="N21" s="2">
        <v>2.7639999999999998</v>
      </c>
      <c r="O21" s="2">
        <v>30.690999999999999</v>
      </c>
      <c r="P21" s="2">
        <v>5.8999999999999997E-2</v>
      </c>
      <c r="Q21" s="2">
        <v>2.1920000000000002</v>
      </c>
      <c r="R21" s="2">
        <v>21.759</v>
      </c>
      <c r="S21" s="2">
        <v>5.8999999999999997E-2</v>
      </c>
    </row>
    <row r="22" spans="1:19" x14ac:dyDescent="0.15">
      <c r="A22" s="2">
        <v>24.571428571428573</v>
      </c>
      <c r="B22" s="2">
        <v>1.512</v>
      </c>
      <c r="C22" s="2">
        <v>715.74400000000003</v>
      </c>
      <c r="D22" s="2">
        <v>0.124</v>
      </c>
      <c r="E22" s="2">
        <v>0.71899999999999997</v>
      </c>
      <c r="F22" s="2">
        <v>721.91499999999996</v>
      </c>
      <c r="G22" s="2">
        <v>0.14799999999999999</v>
      </c>
      <c r="H22" s="2">
        <v>0.63400000000000001</v>
      </c>
      <c r="I22" s="2">
        <v>670.49300000000005</v>
      </c>
      <c r="J22" s="2">
        <v>0.14599999999999999</v>
      </c>
      <c r="K22" s="2">
        <v>1.145</v>
      </c>
      <c r="L22" s="2">
        <v>668.59400000000005</v>
      </c>
      <c r="M22" s="2">
        <v>0.14099999999999999</v>
      </c>
      <c r="N22" s="2">
        <v>2.8279999999999998</v>
      </c>
      <c r="O22" s="2">
        <v>30.995999999999999</v>
      </c>
      <c r="P22" s="2">
        <v>5.8999999999999997E-2</v>
      </c>
      <c r="Q22" s="2">
        <v>2.2010000000000001</v>
      </c>
      <c r="R22" s="2">
        <v>21.95</v>
      </c>
      <c r="S22" s="2">
        <v>5.8999999999999997E-2</v>
      </c>
    </row>
    <row r="23" spans="1:19" x14ac:dyDescent="0.15">
      <c r="A23" s="2">
        <v>24.714285714285715</v>
      </c>
      <c r="B23" s="2">
        <v>1.5089999999999999</v>
      </c>
      <c r="C23" s="2">
        <v>726.49900000000002</v>
      </c>
      <c r="D23" s="2">
        <v>0.124</v>
      </c>
      <c r="E23" s="2">
        <v>0.72</v>
      </c>
      <c r="F23" s="2">
        <v>732.96100000000001</v>
      </c>
      <c r="G23" s="2">
        <v>0.14799999999999999</v>
      </c>
      <c r="H23" s="2">
        <v>0.63600000000000001</v>
      </c>
      <c r="I23" s="2">
        <v>681.31899999999996</v>
      </c>
      <c r="J23" s="2">
        <v>0.14599999999999999</v>
      </c>
      <c r="K23" s="2">
        <v>1.1399999999999999</v>
      </c>
      <c r="L23" s="2">
        <v>678.55499999999995</v>
      </c>
      <c r="M23" s="2">
        <v>0.14099999999999999</v>
      </c>
      <c r="N23" s="2">
        <v>2.8580000000000001</v>
      </c>
      <c r="O23" s="2">
        <v>31.149000000000001</v>
      </c>
      <c r="P23" s="2">
        <v>5.8999999999999997E-2</v>
      </c>
      <c r="Q23" s="2">
        <v>2.2050000000000001</v>
      </c>
      <c r="R23" s="2">
        <v>22.045999999999999</v>
      </c>
      <c r="S23" s="2">
        <v>5.8999999999999997E-2</v>
      </c>
    </row>
    <row r="24" spans="1:19" x14ac:dyDescent="0.15">
      <c r="A24" s="2">
        <v>24.857142857142858</v>
      </c>
      <c r="B24" s="2">
        <v>1.502</v>
      </c>
      <c r="C24" s="2">
        <v>748.19500000000005</v>
      </c>
      <c r="D24" s="2">
        <v>0.124</v>
      </c>
      <c r="E24" s="2">
        <v>0.72299999999999998</v>
      </c>
      <c r="F24" s="2">
        <v>755.25</v>
      </c>
      <c r="G24" s="2">
        <v>0.14799999999999999</v>
      </c>
      <c r="H24" s="2">
        <v>0.63800000000000001</v>
      </c>
      <c r="I24" s="2">
        <v>703.13300000000004</v>
      </c>
      <c r="J24" s="2">
        <v>0.14599999999999999</v>
      </c>
      <c r="K24" s="2">
        <v>1.129</v>
      </c>
      <c r="L24" s="2">
        <v>698.73900000000003</v>
      </c>
      <c r="M24" s="2">
        <v>0.14099999999999999</v>
      </c>
      <c r="N24" s="2">
        <v>2.9119999999999999</v>
      </c>
      <c r="O24" s="2">
        <v>31.457000000000001</v>
      </c>
      <c r="P24" s="2">
        <v>5.8999999999999997E-2</v>
      </c>
      <c r="Q24" s="2">
        <v>2.214</v>
      </c>
      <c r="R24" s="2">
        <v>22.238</v>
      </c>
      <c r="S24" s="2">
        <v>0.06</v>
      </c>
    </row>
    <row r="25" spans="1:19" x14ac:dyDescent="0.15">
      <c r="A25" s="2">
        <v>25</v>
      </c>
      <c r="B25" s="2">
        <v>1.4990000000000001</v>
      </c>
      <c r="C25" s="2">
        <v>759.14099999999996</v>
      </c>
      <c r="D25" s="2">
        <v>0.124</v>
      </c>
      <c r="E25" s="2">
        <v>0.72399999999999998</v>
      </c>
      <c r="F25" s="2">
        <v>766.49699999999996</v>
      </c>
      <c r="G25" s="2">
        <v>0.14799999999999999</v>
      </c>
      <c r="H25" s="2">
        <v>0.64</v>
      </c>
      <c r="I25" s="2">
        <v>714.12400000000002</v>
      </c>
      <c r="J25" s="2">
        <v>0.14599999999999999</v>
      </c>
      <c r="K25" s="2">
        <v>1.123</v>
      </c>
      <c r="L25" s="2">
        <v>708.971</v>
      </c>
      <c r="M25" s="2">
        <v>0.14099999999999999</v>
      </c>
      <c r="N25" s="2">
        <v>2.9359999999999999</v>
      </c>
      <c r="O25" s="2">
        <v>31.611999999999998</v>
      </c>
      <c r="P25" s="2">
        <v>5.8999999999999997E-2</v>
      </c>
      <c r="Q25" s="2">
        <v>2.218</v>
      </c>
      <c r="R25" s="2">
        <v>22.335000000000001</v>
      </c>
      <c r="S25" s="2">
        <v>0.06</v>
      </c>
    </row>
    <row r="26" spans="1:19" x14ac:dyDescent="0.15">
      <c r="A26" s="2">
        <v>25.142857142857142</v>
      </c>
      <c r="B26" s="2">
        <v>1.496</v>
      </c>
      <c r="C26" s="2">
        <v>770.15599999999995</v>
      </c>
      <c r="D26" s="2">
        <v>0.124</v>
      </c>
      <c r="E26" s="2">
        <v>0.72599999999999998</v>
      </c>
      <c r="F26" s="2">
        <v>777.81299999999999</v>
      </c>
      <c r="G26" s="2">
        <v>0.14799999999999999</v>
      </c>
      <c r="H26" s="2">
        <v>0.64100000000000001</v>
      </c>
      <c r="I26" s="2">
        <v>725.17600000000004</v>
      </c>
      <c r="J26" s="2">
        <v>0.14599999999999999</v>
      </c>
      <c r="K26" s="2">
        <v>1.117</v>
      </c>
      <c r="L26" s="2">
        <v>719.29899999999998</v>
      </c>
      <c r="M26" s="2">
        <v>0.14099999999999999</v>
      </c>
      <c r="N26" s="2">
        <v>2.9580000000000002</v>
      </c>
      <c r="O26" s="2">
        <v>31.766999999999999</v>
      </c>
      <c r="P26" s="2">
        <v>5.8999999999999997E-2</v>
      </c>
      <c r="Q26" s="2">
        <v>2.2229999999999999</v>
      </c>
      <c r="R26" s="2">
        <v>22.431999999999999</v>
      </c>
      <c r="S26" s="2">
        <v>0.06</v>
      </c>
    </row>
    <row r="27" spans="1:19" x14ac:dyDescent="0.15">
      <c r="A27" s="2">
        <v>25.285714285714285</v>
      </c>
      <c r="B27" s="2">
        <v>1.4890000000000001</v>
      </c>
      <c r="C27" s="2">
        <v>792.40099999999995</v>
      </c>
      <c r="D27" s="2">
        <v>0.125</v>
      </c>
      <c r="E27" s="2">
        <v>0.72899999999999998</v>
      </c>
      <c r="F27" s="2">
        <v>800.66300000000001</v>
      </c>
      <c r="G27" s="2">
        <v>0.14799999999999999</v>
      </c>
      <c r="H27" s="2">
        <v>0.64400000000000002</v>
      </c>
      <c r="I27" s="2">
        <v>747.46600000000001</v>
      </c>
      <c r="J27" s="2">
        <v>0.14599999999999999</v>
      </c>
      <c r="K27" s="2">
        <v>1.105</v>
      </c>
      <c r="L27" s="2">
        <v>740.25900000000001</v>
      </c>
      <c r="M27" s="2">
        <v>0.14099999999999999</v>
      </c>
      <c r="N27" s="2">
        <v>2.9940000000000002</v>
      </c>
      <c r="O27" s="2">
        <v>32.079000000000001</v>
      </c>
      <c r="P27" s="2">
        <v>5.8000000000000003E-2</v>
      </c>
      <c r="Q27" s="2">
        <v>2.2309999999999999</v>
      </c>
      <c r="R27" s="2">
        <v>22.628</v>
      </c>
      <c r="S27" s="2">
        <v>0.06</v>
      </c>
    </row>
    <row r="28" spans="1:19" x14ac:dyDescent="0.15">
      <c r="A28" s="2">
        <v>25.428571428571427</v>
      </c>
      <c r="B28" s="2">
        <v>1.486</v>
      </c>
      <c r="C28" s="2">
        <v>803.63400000000001</v>
      </c>
      <c r="D28" s="2">
        <v>0.125</v>
      </c>
      <c r="E28" s="2">
        <v>0.73</v>
      </c>
      <c r="F28" s="2">
        <v>812.19899999999996</v>
      </c>
      <c r="G28" s="2">
        <v>0.14799999999999999</v>
      </c>
      <c r="H28" s="2">
        <v>0.64500000000000002</v>
      </c>
      <c r="I28" s="2">
        <v>758.71</v>
      </c>
      <c r="J28" s="2">
        <v>0.14599999999999999</v>
      </c>
      <c r="K28" s="2">
        <v>1.099</v>
      </c>
      <c r="L28" s="2">
        <v>750.89599999999996</v>
      </c>
      <c r="M28" s="2">
        <v>0.14099999999999999</v>
      </c>
      <c r="N28" s="2">
        <v>3.0089999999999999</v>
      </c>
      <c r="O28" s="2">
        <v>32.235999999999997</v>
      </c>
      <c r="P28" s="2">
        <v>5.8000000000000003E-2</v>
      </c>
      <c r="Q28" s="2">
        <v>2.2349999999999999</v>
      </c>
      <c r="R28" s="2">
        <v>22.727</v>
      </c>
      <c r="S28" s="2">
        <v>0.06</v>
      </c>
    </row>
    <row r="29" spans="1:19" x14ac:dyDescent="0.15">
      <c r="A29" s="2">
        <v>25.571428571428573</v>
      </c>
      <c r="B29" s="2">
        <v>1.4790000000000001</v>
      </c>
      <c r="C29" s="2">
        <v>826.32799999999997</v>
      </c>
      <c r="D29" s="2">
        <v>0.125</v>
      </c>
      <c r="E29" s="2">
        <v>0.73299999999999998</v>
      </c>
      <c r="F29" s="2">
        <v>835.50400000000002</v>
      </c>
      <c r="G29" s="2">
        <v>0.14799999999999999</v>
      </c>
      <c r="H29" s="2">
        <v>0.64800000000000002</v>
      </c>
      <c r="I29" s="2">
        <v>781.404</v>
      </c>
      <c r="J29" s="2">
        <v>0.14599999999999999</v>
      </c>
      <c r="K29" s="2">
        <v>1.087</v>
      </c>
      <c r="L29" s="2">
        <v>772.49699999999996</v>
      </c>
      <c r="M29" s="2">
        <v>0.14099999999999999</v>
      </c>
      <c r="N29" s="2">
        <v>3.0339999999999998</v>
      </c>
      <c r="O29" s="2">
        <v>32.551000000000002</v>
      </c>
      <c r="P29" s="2">
        <v>5.8000000000000003E-2</v>
      </c>
      <c r="Q29" s="2">
        <v>2.2429999999999999</v>
      </c>
      <c r="R29" s="2">
        <v>22.925000000000001</v>
      </c>
      <c r="S29" s="2">
        <v>6.0999999999999999E-2</v>
      </c>
    </row>
    <row r="30" spans="1:19" x14ac:dyDescent="0.15">
      <c r="A30" s="2">
        <v>25.714285714285715</v>
      </c>
      <c r="B30" s="2">
        <v>1.476</v>
      </c>
      <c r="C30" s="2">
        <v>837.79300000000001</v>
      </c>
      <c r="D30" s="2">
        <v>0.125</v>
      </c>
      <c r="E30" s="2">
        <v>0.73499999999999999</v>
      </c>
      <c r="F30" s="2">
        <v>847.274</v>
      </c>
      <c r="G30" s="2">
        <v>0.14799999999999999</v>
      </c>
      <c r="H30" s="2">
        <v>0.64900000000000002</v>
      </c>
      <c r="I30" s="2">
        <v>792.85900000000004</v>
      </c>
      <c r="J30" s="2">
        <v>0.14699999999999999</v>
      </c>
      <c r="K30" s="2">
        <v>1.081</v>
      </c>
      <c r="L30" s="2">
        <v>783.46500000000003</v>
      </c>
      <c r="M30" s="2">
        <v>0.14199999999999999</v>
      </c>
      <c r="N30" s="2">
        <v>3.044</v>
      </c>
      <c r="O30" s="2">
        <v>32.709000000000003</v>
      </c>
      <c r="P30" s="2">
        <v>5.8000000000000003E-2</v>
      </c>
      <c r="Q30" s="2">
        <v>2.2469999999999999</v>
      </c>
      <c r="R30" s="2">
        <v>23.024999999999999</v>
      </c>
      <c r="S30" s="2">
        <v>6.0999999999999999E-2</v>
      </c>
    </row>
    <row r="31" spans="1:19" x14ac:dyDescent="0.15">
      <c r="A31" s="2">
        <v>25.857142857142858</v>
      </c>
      <c r="B31" s="2">
        <v>1.4690000000000001</v>
      </c>
      <c r="C31" s="2">
        <v>860.96199999999999</v>
      </c>
      <c r="D31" s="2">
        <v>0.125</v>
      </c>
      <c r="E31" s="2">
        <v>0.73799999999999999</v>
      </c>
      <c r="F31" s="2">
        <v>871.053</v>
      </c>
      <c r="G31" s="2">
        <v>0.14699999999999999</v>
      </c>
      <c r="H31" s="2">
        <v>0.65200000000000002</v>
      </c>
      <c r="I31" s="2">
        <v>815.99400000000003</v>
      </c>
      <c r="J31" s="2">
        <v>0.14699999999999999</v>
      </c>
      <c r="K31" s="2">
        <v>1.0680000000000001</v>
      </c>
      <c r="L31" s="2">
        <v>805.74599999999998</v>
      </c>
      <c r="M31" s="2">
        <v>0.14199999999999999</v>
      </c>
      <c r="N31" s="2">
        <v>3.06</v>
      </c>
      <c r="O31" s="2">
        <v>33.026000000000003</v>
      </c>
      <c r="P31" s="2">
        <v>5.7000000000000002E-2</v>
      </c>
      <c r="Q31" s="2">
        <v>2.2549999999999999</v>
      </c>
      <c r="R31" s="2">
        <v>23.225000000000001</v>
      </c>
      <c r="S31" s="2">
        <v>6.0999999999999999E-2</v>
      </c>
    </row>
    <row r="32" spans="1:19" x14ac:dyDescent="0.15">
      <c r="A32" s="2">
        <v>26</v>
      </c>
      <c r="B32" s="2">
        <v>1.466</v>
      </c>
      <c r="C32" s="2">
        <v>872.66899999999998</v>
      </c>
      <c r="D32" s="2">
        <v>0.125</v>
      </c>
      <c r="E32" s="2">
        <v>0.73899999999999999</v>
      </c>
      <c r="F32" s="2">
        <v>883.06100000000004</v>
      </c>
      <c r="G32" s="2">
        <v>0.14699999999999999</v>
      </c>
      <c r="H32" s="2">
        <v>0.65400000000000003</v>
      </c>
      <c r="I32" s="2">
        <v>827.67700000000002</v>
      </c>
      <c r="J32" s="2">
        <v>0.14699999999999999</v>
      </c>
      <c r="K32" s="2">
        <v>1.0620000000000001</v>
      </c>
      <c r="L32" s="2">
        <v>817.06299999999999</v>
      </c>
      <c r="M32" s="2">
        <v>0.14199999999999999</v>
      </c>
      <c r="N32" s="2">
        <v>3.0659999999999998</v>
      </c>
      <c r="O32" s="2">
        <v>33.185000000000002</v>
      </c>
      <c r="P32" s="2">
        <v>5.7000000000000002E-2</v>
      </c>
      <c r="Q32" s="2">
        <v>2.2589999999999999</v>
      </c>
      <c r="R32" s="2">
        <v>23.326000000000001</v>
      </c>
      <c r="S32" s="2">
        <v>6.0999999999999999E-2</v>
      </c>
    </row>
    <row r="33" spans="1:19" x14ac:dyDescent="0.15">
      <c r="A33" s="2">
        <v>26.142857142857142</v>
      </c>
      <c r="B33" s="2">
        <v>1.462</v>
      </c>
      <c r="C33" s="2">
        <v>884.46100000000001</v>
      </c>
      <c r="D33" s="2">
        <v>0.125</v>
      </c>
      <c r="E33" s="2">
        <v>0.74099999999999999</v>
      </c>
      <c r="F33" s="2">
        <v>895.149</v>
      </c>
      <c r="G33" s="2">
        <v>0.14699999999999999</v>
      </c>
      <c r="H33" s="2">
        <v>0.65500000000000003</v>
      </c>
      <c r="I33" s="2">
        <v>839.44</v>
      </c>
      <c r="J33" s="2">
        <v>0.14699999999999999</v>
      </c>
      <c r="K33" s="2">
        <v>1.0549999999999999</v>
      </c>
      <c r="L33" s="2">
        <v>828.49900000000002</v>
      </c>
      <c r="M33" s="2">
        <v>0.14199999999999999</v>
      </c>
      <c r="N33" s="2">
        <v>3.07</v>
      </c>
      <c r="O33" s="2">
        <v>33.343000000000004</v>
      </c>
      <c r="P33" s="2">
        <v>5.7000000000000002E-2</v>
      </c>
      <c r="Q33" s="2">
        <v>2.262</v>
      </c>
      <c r="R33" s="2">
        <v>23.427</v>
      </c>
      <c r="S33" s="2">
        <v>6.2E-2</v>
      </c>
    </row>
    <row r="34" spans="1:19" x14ac:dyDescent="0.15">
      <c r="A34" s="2">
        <v>26.285714285714285</v>
      </c>
      <c r="B34" s="2">
        <v>1.456</v>
      </c>
      <c r="C34" s="2">
        <v>908.303</v>
      </c>
      <c r="D34" s="2">
        <v>0.125</v>
      </c>
      <c r="E34" s="2">
        <v>0.74399999999999999</v>
      </c>
      <c r="F34" s="2">
        <v>919.56899999999996</v>
      </c>
      <c r="G34" s="2">
        <v>0.14699999999999999</v>
      </c>
      <c r="H34" s="2">
        <v>0.65800000000000003</v>
      </c>
      <c r="I34" s="2">
        <v>863.20899999999995</v>
      </c>
      <c r="J34" s="2">
        <v>0.14699999999999999</v>
      </c>
      <c r="K34" s="2">
        <v>1.042</v>
      </c>
      <c r="L34" s="2">
        <v>851.74</v>
      </c>
      <c r="M34" s="2">
        <v>0.14199999999999999</v>
      </c>
      <c r="N34" s="2">
        <v>3.0760000000000001</v>
      </c>
      <c r="O34" s="2">
        <v>33.659999999999997</v>
      </c>
      <c r="P34" s="2">
        <v>5.7000000000000002E-2</v>
      </c>
      <c r="Q34" s="2">
        <v>2.2690000000000001</v>
      </c>
      <c r="R34" s="2">
        <v>23.629000000000001</v>
      </c>
      <c r="S34" s="2">
        <v>6.2E-2</v>
      </c>
    </row>
    <row r="35" spans="1:19" x14ac:dyDescent="0.15">
      <c r="A35" s="2">
        <v>26.428571428571427</v>
      </c>
      <c r="B35" s="2">
        <v>1.452</v>
      </c>
      <c r="C35" s="2">
        <v>920.35400000000004</v>
      </c>
      <c r="D35" s="2">
        <v>0.125</v>
      </c>
      <c r="E35" s="2">
        <v>0.746</v>
      </c>
      <c r="F35" s="2">
        <v>931.90300000000002</v>
      </c>
      <c r="G35" s="2">
        <v>0.14699999999999999</v>
      </c>
      <c r="H35" s="2">
        <v>0.66</v>
      </c>
      <c r="I35" s="2">
        <v>875.21900000000005</v>
      </c>
      <c r="J35" s="2">
        <v>0.14699999999999999</v>
      </c>
      <c r="K35" s="2">
        <v>1.0349999999999999</v>
      </c>
      <c r="L35" s="2">
        <v>863.54600000000005</v>
      </c>
      <c r="M35" s="2">
        <v>0.14199999999999999</v>
      </c>
      <c r="N35" s="2">
        <v>3.077</v>
      </c>
      <c r="O35" s="2">
        <v>33.819000000000003</v>
      </c>
      <c r="P35" s="2">
        <v>5.6000000000000001E-2</v>
      </c>
      <c r="Q35" s="2">
        <v>2.2719999999999998</v>
      </c>
      <c r="R35" s="2">
        <v>23.73</v>
      </c>
      <c r="S35" s="2">
        <v>6.2E-2</v>
      </c>
    </row>
    <row r="36" spans="1:19" x14ac:dyDescent="0.15">
      <c r="A36" s="2">
        <v>26.571428571428573</v>
      </c>
      <c r="B36" s="2">
        <v>1.446</v>
      </c>
      <c r="C36" s="2">
        <v>944.72500000000002</v>
      </c>
      <c r="D36" s="2">
        <v>0.126</v>
      </c>
      <c r="E36" s="2">
        <v>0.749</v>
      </c>
      <c r="F36" s="2">
        <v>956.82799999999997</v>
      </c>
      <c r="G36" s="2">
        <v>0.14699999999999999</v>
      </c>
      <c r="H36" s="2">
        <v>0.66300000000000003</v>
      </c>
      <c r="I36" s="2">
        <v>899.48900000000003</v>
      </c>
      <c r="J36" s="2">
        <v>0.14699999999999999</v>
      </c>
      <c r="K36" s="2">
        <v>1.022</v>
      </c>
      <c r="L36" s="2">
        <v>887.53800000000001</v>
      </c>
      <c r="M36" s="2">
        <v>0.14199999999999999</v>
      </c>
      <c r="N36" s="2">
        <v>3.077</v>
      </c>
      <c r="O36" s="2">
        <v>34.134</v>
      </c>
      <c r="P36" s="2">
        <v>5.6000000000000001E-2</v>
      </c>
      <c r="Q36" s="2">
        <v>2.278</v>
      </c>
      <c r="R36" s="2">
        <v>23.933</v>
      </c>
      <c r="S36" s="2">
        <v>6.2E-2</v>
      </c>
    </row>
    <row r="37" spans="1:19" x14ac:dyDescent="0.15">
      <c r="A37" s="2">
        <v>26.714285714285715</v>
      </c>
      <c r="B37" s="2">
        <v>1.4419999999999999</v>
      </c>
      <c r="C37" s="2">
        <v>957.04700000000003</v>
      </c>
      <c r="D37" s="2">
        <v>0.126</v>
      </c>
      <c r="E37" s="2">
        <v>0.751</v>
      </c>
      <c r="F37" s="2">
        <v>969.42100000000005</v>
      </c>
      <c r="G37" s="2">
        <v>0.14699999999999999</v>
      </c>
      <c r="H37" s="2">
        <v>0.66500000000000004</v>
      </c>
      <c r="I37" s="2">
        <v>911.75199999999995</v>
      </c>
      <c r="J37" s="2">
        <v>0.14699999999999999</v>
      </c>
      <c r="K37" s="2">
        <v>1.0149999999999999</v>
      </c>
      <c r="L37" s="2">
        <v>899.72500000000002</v>
      </c>
      <c r="M37" s="2">
        <v>0.14199999999999999</v>
      </c>
      <c r="N37" s="2">
        <v>3.0760000000000001</v>
      </c>
      <c r="O37" s="2">
        <v>34.290999999999997</v>
      </c>
      <c r="P37" s="2">
        <v>5.6000000000000001E-2</v>
      </c>
      <c r="Q37" s="2">
        <v>2.2810000000000001</v>
      </c>
      <c r="R37" s="2">
        <v>24.035</v>
      </c>
      <c r="S37" s="2">
        <v>6.2E-2</v>
      </c>
    </row>
    <row r="38" spans="1:19" x14ac:dyDescent="0.15">
      <c r="A38" s="2">
        <v>26.857142857142858</v>
      </c>
      <c r="B38" s="2">
        <v>1.4359999999999999</v>
      </c>
      <c r="C38" s="2">
        <v>981.96500000000003</v>
      </c>
      <c r="D38" s="2">
        <v>0.126</v>
      </c>
      <c r="E38" s="2">
        <v>0.754</v>
      </c>
      <c r="F38" s="2">
        <v>994.87300000000005</v>
      </c>
      <c r="G38" s="2">
        <v>0.14699999999999999</v>
      </c>
      <c r="H38" s="2">
        <v>0.66800000000000004</v>
      </c>
      <c r="I38" s="2">
        <v>936.53599999999994</v>
      </c>
      <c r="J38" s="2">
        <v>0.14699999999999999</v>
      </c>
      <c r="K38" s="2">
        <v>1.0009999999999999</v>
      </c>
      <c r="L38" s="2">
        <v>924.48299999999995</v>
      </c>
      <c r="M38" s="2">
        <v>0.14199999999999999</v>
      </c>
      <c r="N38" s="2">
        <v>3.069</v>
      </c>
      <c r="O38" s="2">
        <v>34.604999999999997</v>
      </c>
      <c r="P38" s="2">
        <v>5.5E-2</v>
      </c>
      <c r="Q38" s="2">
        <v>2.286</v>
      </c>
      <c r="R38" s="2">
        <v>24.239000000000001</v>
      </c>
      <c r="S38" s="2">
        <v>6.3E-2</v>
      </c>
    </row>
    <row r="39" spans="1:19" x14ac:dyDescent="0.15">
      <c r="A39" s="2">
        <v>27</v>
      </c>
      <c r="B39" s="2">
        <v>1.4319999999999999</v>
      </c>
      <c r="C39" s="2">
        <v>994.56200000000001</v>
      </c>
      <c r="D39" s="2">
        <v>0.126</v>
      </c>
      <c r="E39" s="2">
        <v>0.75600000000000001</v>
      </c>
      <c r="F39" s="3">
        <v>1007.736</v>
      </c>
      <c r="G39" s="2">
        <v>0.14699999999999999</v>
      </c>
      <c r="H39" s="2">
        <v>0.66900000000000004</v>
      </c>
      <c r="I39" s="2">
        <v>949.05799999999999</v>
      </c>
      <c r="J39" s="2">
        <v>0.14699999999999999</v>
      </c>
      <c r="K39" s="2">
        <v>0.99399999999999999</v>
      </c>
      <c r="L39" s="2">
        <v>937.05600000000004</v>
      </c>
      <c r="M39" s="2">
        <v>0.14199999999999999</v>
      </c>
      <c r="N39" s="2">
        <v>3.0630000000000002</v>
      </c>
      <c r="O39" s="2">
        <v>34.76</v>
      </c>
      <c r="P39" s="2">
        <v>5.5E-2</v>
      </c>
      <c r="Q39" s="2">
        <v>2.2890000000000001</v>
      </c>
      <c r="R39" s="2">
        <v>24.341000000000001</v>
      </c>
      <c r="S39" s="2">
        <v>6.3E-2</v>
      </c>
    </row>
    <row r="40" spans="1:19" x14ac:dyDescent="0.15">
      <c r="A40" s="2">
        <v>27.142857142857142</v>
      </c>
      <c r="B40" s="2">
        <v>1.429</v>
      </c>
      <c r="C40" s="3">
        <v>1007.252</v>
      </c>
      <c r="D40" s="2">
        <v>0.126</v>
      </c>
      <c r="E40" s="2">
        <v>0.75700000000000001</v>
      </c>
      <c r="F40" s="3">
        <v>1020.69</v>
      </c>
      <c r="G40" s="2">
        <v>0.14699999999999999</v>
      </c>
      <c r="H40" s="2">
        <v>0.67100000000000004</v>
      </c>
      <c r="I40" s="2">
        <v>961.66700000000003</v>
      </c>
      <c r="J40" s="2">
        <v>0.14699999999999999</v>
      </c>
      <c r="K40" s="2">
        <v>0.98599999999999999</v>
      </c>
      <c r="L40" s="2">
        <v>949.75699999999995</v>
      </c>
      <c r="M40" s="2">
        <v>0.14299999999999999</v>
      </c>
      <c r="N40" s="2">
        <v>3.056</v>
      </c>
      <c r="O40" s="2">
        <v>34.914999999999999</v>
      </c>
      <c r="P40" s="2">
        <v>5.5E-2</v>
      </c>
      <c r="Q40" s="2">
        <v>2.2909999999999999</v>
      </c>
      <c r="R40" s="2">
        <v>24.443999999999999</v>
      </c>
      <c r="S40" s="2">
        <v>6.3E-2</v>
      </c>
    </row>
    <row r="41" spans="1:19" x14ac:dyDescent="0.15">
      <c r="A41" s="2">
        <v>27.285714285714285</v>
      </c>
      <c r="B41" s="2">
        <v>1.4219999999999999</v>
      </c>
      <c r="C41" s="3">
        <v>1032.9079999999999</v>
      </c>
      <c r="D41" s="2">
        <v>0.126</v>
      </c>
      <c r="E41" s="2">
        <v>0.76100000000000001</v>
      </c>
      <c r="F41" s="3">
        <v>1046.8779999999999</v>
      </c>
      <c r="G41" s="2">
        <v>0.14599999999999999</v>
      </c>
      <c r="H41" s="2">
        <v>0.67500000000000004</v>
      </c>
      <c r="I41" s="2">
        <v>987.14400000000001</v>
      </c>
      <c r="J41" s="2">
        <v>0.14699999999999999</v>
      </c>
      <c r="K41" s="2">
        <v>0.97199999999999998</v>
      </c>
      <c r="L41" s="2">
        <v>975.54600000000005</v>
      </c>
      <c r="M41" s="2">
        <v>0.14299999999999999</v>
      </c>
      <c r="N41" s="2">
        <v>3.0379999999999998</v>
      </c>
      <c r="O41" s="2">
        <v>35.223999999999997</v>
      </c>
      <c r="P41" s="2">
        <v>5.3999999999999999E-2</v>
      </c>
      <c r="Q41" s="2">
        <v>2.2959999999999998</v>
      </c>
      <c r="R41" s="2">
        <v>24.649000000000001</v>
      </c>
      <c r="S41" s="2">
        <v>6.3E-2</v>
      </c>
    </row>
    <row r="42" spans="1:19" x14ac:dyDescent="0.15">
      <c r="A42" s="2">
        <v>27.428571428571427</v>
      </c>
      <c r="B42" s="2">
        <v>1.419</v>
      </c>
      <c r="C42" s="3">
        <v>1045.874</v>
      </c>
      <c r="D42" s="2">
        <v>0.126</v>
      </c>
      <c r="E42" s="2">
        <v>0.76200000000000001</v>
      </c>
      <c r="F42" s="3">
        <v>1060.1120000000001</v>
      </c>
      <c r="G42" s="2">
        <v>0.14599999999999999</v>
      </c>
      <c r="H42" s="2">
        <v>0.67700000000000005</v>
      </c>
      <c r="I42" s="3">
        <v>1000.013</v>
      </c>
      <c r="J42" s="2">
        <v>0.14699999999999999</v>
      </c>
      <c r="K42" s="2">
        <v>0.96399999999999997</v>
      </c>
      <c r="L42" s="2">
        <v>988.63300000000004</v>
      </c>
      <c r="M42" s="2">
        <v>0.14299999999999999</v>
      </c>
      <c r="N42" s="2">
        <v>3.0270000000000001</v>
      </c>
      <c r="O42" s="2">
        <v>35.377000000000002</v>
      </c>
      <c r="P42" s="2">
        <v>5.3999999999999999E-2</v>
      </c>
      <c r="Q42" s="2">
        <v>2.298</v>
      </c>
      <c r="R42" s="2">
        <v>24.751999999999999</v>
      </c>
      <c r="S42" s="2">
        <v>6.3E-2</v>
      </c>
    </row>
    <row r="43" spans="1:19" x14ac:dyDescent="0.15">
      <c r="A43" s="2">
        <v>27.571428571428573</v>
      </c>
      <c r="B43" s="2">
        <v>1.413</v>
      </c>
      <c r="C43" s="3">
        <v>1072.086</v>
      </c>
      <c r="D43" s="2">
        <v>0.126</v>
      </c>
      <c r="E43" s="2">
        <v>0.76600000000000001</v>
      </c>
      <c r="F43" s="3">
        <v>1086.866</v>
      </c>
      <c r="G43" s="2">
        <v>0.14599999999999999</v>
      </c>
      <c r="H43" s="2">
        <v>0.68</v>
      </c>
      <c r="I43" s="3">
        <v>1026.008</v>
      </c>
      <c r="J43" s="2">
        <v>0.14699999999999999</v>
      </c>
      <c r="K43" s="2">
        <v>0.95</v>
      </c>
      <c r="L43" s="3">
        <v>1015.188</v>
      </c>
      <c r="M43" s="2">
        <v>0.14299999999999999</v>
      </c>
      <c r="N43" s="2">
        <v>3.0009999999999999</v>
      </c>
      <c r="O43" s="2">
        <v>35.680999999999997</v>
      </c>
      <c r="P43" s="2">
        <v>5.2999999999999999E-2</v>
      </c>
      <c r="Q43" s="2">
        <v>2.302</v>
      </c>
      <c r="R43" s="2">
        <v>24.959</v>
      </c>
      <c r="S43" s="2">
        <v>6.3E-2</v>
      </c>
    </row>
    <row r="44" spans="1:19" x14ac:dyDescent="0.15">
      <c r="A44" s="2">
        <v>27.714285714285715</v>
      </c>
      <c r="B44" s="2">
        <v>1.41</v>
      </c>
      <c r="C44" s="3">
        <v>1085.33</v>
      </c>
      <c r="D44" s="2">
        <v>0.126</v>
      </c>
      <c r="E44" s="2">
        <v>0.76700000000000002</v>
      </c>
      <c r="F44" s="3">
        <v>1100.3869999999999</v>
      </c>
      <c r="G44" s="2">
        <v>0.14599999999999999</v>
      </c>
      <c r="H44" s="2">
        <v>0.68200000000000005</v>
      </c>
      <c r="I44" s="3">
        <v>1039.1320000000001</v>
      </c>
      <c r="J44" s="2">
        <v>0.14699999999999999</v>
      </c>
      <c r="K44" s="2">
        <v>0.94199999999999995</v>
      </c>
      <c r="L44" s="3">
        <v>1028.654</v>
      </c>
      <c r="M44" s="2">
        <v>0.14299999999999999</v>
      </c>
      <c r="N44" s="2">
        <v>2.9870000000000001</v>
      </c>
      <c r="O44" s="2">
        <v>35.832000000000001</v>
      </c>
      <c r="P44" s="2">
        <v>5.2999999999999999E-2</v>
      </c>
      <c r="Q44" s="2">
        <v>2.3039999999999998</v>
      </c>
      <c r="R44" s="2">
        <v>25.062000000000001</v>
      </c>
      <c r="S44" s="2">
        <v>6.3E-2</v>
      </c>
    </row>
    <row r="45" spans="1:19" x14ac:dyDescent="0.15">
      <c r="A45" s="2">
        <v>27.857142857142858</v>
      </c>
      <c r="B45" s="2">
        <v>1.403</v>
      </c>
      <c r="C45" s="3">
        <v>1112.095</v>
      </c>
      <c r="D45" s="2">
        <v>0.127</v>
      </c>
      <c r="E45" s="2">
        <v>0.77100000000000002</v>
      </c>
      <c r="F45" s="3">
        <v>1127.7139999999999</v>
      </c>
      <c r="G45" s="2">
        <v>0.14599999999999999</v>
      </c>
      <c r="H45" s="2">
        <v>0.68600000000000005</v>
      </c>
      <c r="I45" s="3">
        <v>1065.627</v>
      </c>
      <c r="J45" s="2">
        <v>0.14699999999999999</v>
      </c>
      <c r="K45" s="2">
        <v>0.92700000000000005</v>
      </c>
      <c r="L45" s="3">
        <v>1055.9639999999999</v>
      </c>
      <c r="M45" s="2">
        <v>0.14299999999999999</v>
      </c>
      <c r="N45" s="2">
        <v>2.9540000000000002</v>
      </c>
      <c r="O45" s="2">
        <v>36.133000000000003</v>
      </c>
      <c r="P45" s="2">
        <v>5.2999999999999999E-2</v>
      </c>
      <c r="Q45" s="2">
        <v>2.3069999999999999</v>
      </c>
      <c r="R45" s="2">
        <v>25.268000000000001</v>
      </c>
      <c r="S45" s="2">
        <v>6.4000000000000001E-2</v>
      </c>
    </row>
    <row r="46" spans="1:19" x14ac:dyDescent="0.15">
      <c r="A46" s="2">
        <v>28</v>
      </c>
      <c r="B46" s="2">
        <v>1.4</v>
      </c>
      <c r="C46" s="3">
        <v>1125.617</v>
      </c>
      <c r="D46" s="2">
        <v>0.127</v>
      </c>
      <c r="E46" s="2">
        <v>0.77300000000000002</v>
      </c>
      <c r="F46" s="3">
        <v>1141.52</v>
      </c>
      <c r="G46" s="2">
        <v>0.14599999999999999</v>
      </c>
      <c r="H46" s="2">
        <v>0.68799999999999994</v>
      </c>
      <c r="I46" s="3">
        <v>1078.9939999999999</v>
      </c>
      <c r="J46" s="2">
        <v>0.14699999999999999</v>
      </c>
      <c r="K46" s="2">
        <v>0.91900000000000004</v>
      </c>
      <c r="L46" s="3">
        <v>1069.806</v>
      </c>
      <c r="M46" s="2">
        <v>0.14299999999999999</v>
      </c>
      <c r="N46" s="2">
        <v>2.9359999999999999</v>
      </c>
      <c r="O46" s="2">
        <v>36.283000000000001</v>
      </c>
      <c r="P46" s="2">
        <v>5.2999999999999999E-2</v>
      </c>
      <c r="Q46" s="2">
        <v>2.3090000000000002</v>
      </c>
      <c r="R46" s="2">
        <v>25.372</v>
      </c>
      <c r="S46" s="2">
        <v>6.4000000000000001E-2</v>
      </c>
    </row>
    <row r="47" spans="1:19" x14ac:dyDescent="0.15">
      <c r="A47" s="2">
        <v>28.142857142857142</v>
      </c>
      <c r="B47" s="2">
        <v>1.397</v>
      </c>
      <c r="C47" s="3">
        <v>1139.232</v>
      </c>
      <c r="D47" s="2">
        <v>0.127</v>
      </c>
      <c r="E47" s="2">
        <v>0.77500000000000002</v>
      </c>
      <c r="F47" s="3">
        <v>1155.4190000000001</v>
      </c>
      <c r="G47" s="2">
        <v>0.14599999999999999</v>
      </c>
      <c r="H47" s="2">
        <v>0.69</v>
      </c>
      <c r="I47" s="3">
        <v>1092.4390000000001</v>
      </c>
      <c r="J47" s="2">
        <v>0.14699999999999999</v>
      </c>
      <c r="K47" s="2">
        <v>0.91100000000000003</v>
      </c>
      <c r="L47" s="3">
        <v>1083.7739999999999</v>
      </c>
      <c r="M47" s="2">
        <v>0.14299999999999999</v>
      </c>
      <c r="N47" s="2">
        <v>2.9169999999999998</v>
      </c>
      <c r="O47" s="2">
        <v>36.432000000000002</v>
      </c>
      <c r="P47" s="2">
        <v>5.1999999999999998E-2</v>
      </c>
      <c r="Q47" s="2">
        <v>2.31</v>
      </c>
      <c r="R47" s="2">
        <v>25.475000000000001</v>
      </c>
      <c r="S47" s="2">
        <v>6.4000000000000001E-2</v>
      </c>
    </row>
    <row r="48" spans="1:19" x14ac:dyDescent="0.15">
      <c r="A48" s="2">
        <v>28.285714285714285</v>
      </c>
      <c r="B48" s="2">
        <v>1.391</v>
      </c>
      <c r="C48" s="3">
        <v>1166.7429999999999</v>
      </c>
      <c r="D48" s="2">
        <v>0.127</v>
      </c>
      <c r="E48" s="2">
        <v>0.77800000000000002</v>
      </c>
      <c r="F48" s="3">
        <v>1183.499</v>
      </c>
      <c r="G48" s="2">
        <v>0.14599999999999999</v>
      </c>
      <c r="H48" s="2">
        <v>0.69499999999999995</v>
      </c>
      <c r="I48" s="3">
        <v>1119.5550000000001</v>
      </c>
      <c r="J48" s="2">
        <v>0.14699999999999999</v>
      </c>
      <c r="K48" s="2">
        <v>0.89600000000000002</v>
      </c>
      <c r="L48" s="3">
        <v>1112.0830000000001</v>
      </c>
      <c r="M48" s="2">
        <v>0.14299999999999999</v>
      </c>
      <c r="N48" s="2">
        <v>2.875</v>
      </c>
      <c r="O48" s="2">
        <v>36.729999999999997</v>
      </c>
      <c r="P48" s="2">
        <v>5.1999999999999998E-2</v>
      </c>
      <c r="Q48" s="2">
        <v>2.3130000000000002</v>
      </c>
      <c r="R48" s="2">
        <v>25.68</v>
      </c>
      <c r="S48" s="2">
        <v>6.4000000000000001E-2</v>
      </c>
    </row>
    <row r="49" spans="1:19" x14ac:dyDescent="0.15">
      <c r="A49" s="2">
        <v>28.428571428571427</v>
      </c>
      <c r="B49" s="2">
        <v>1.3879999999999999</v>
      </c>
      <c r="C49" s="3">
        <v>1180.6389999999999</v>
      </c>
      <c r="D49" s="2">
        <v>0.127</v>
      </c>
      <c r="E49" s="2">
        <v>0.78</v>
      </c>
      <c r="F49" s="3">
        <v>1197.681</v>
      </c>
      <c r="G49" s="2">
        <v>0.14499999999999999</v>
      </c>
      <c r="H49" s="2">
        <v>0.69699999999999995</v>
      </c>
      <c r="I49" s="3">
        <v>1133.222</v>
      </c>
      <c r="J49" s="2">
        <v>0.14699999999999999</v>
      </c>
      <c r="K49" s="2">
        <v>0.88800000000000001</v>
      </c>
      <c r="L49" s="3">
        <v>1126.424</v>
      </c>
      <c r="M49" s="2">
        <v>0.14399999999999999</v>
      </c>
      <c r="N49" s="2">
        <v>2.8519999999999999</v>
      </c>
      <c r="O49" s="2">
        <v>36.878</v>
      </c>
      <c r="P49" s="2">
        <v>5.1999999999999998E-2</v>
      </c>
      <c r="Q49" s="2">
        <v>2.3140000000000001</v>
      </c>
      <c r="R49" s="2">
        <v>25.782</v>
      </c>
      <c r="S49" s="2">
        <v>6.4000000000000001E-2</v>
      </c>
    </row>
    <row r="50" spans="1:19" x14ac:dyDescent="0.15">
      <c r="A50" s="2">
        <v>28.571428571428573</v>
      </c>
      <c r="B50" s="2">
        <v>1.383</v>
      </c>
      <c r="C50" s="3">
        <v>1208.7170000000001</v>
      </c>
      <c r="D50" s="2">
        <v>0.127</v>
      </c>
      <c r="E50" s="2">
        <v>0.78400000000000003</v>
      </c>
      <c r="F50" s="3">
        <v>1226.3340000000001</v>
      </c>
      <c r="G50" s="2">
        <v>0.14499999999999999</v>
      </c>
      <c r="H50" s="2">
        <v>0.70199999999999996</v>
      </c>
      <c r="I50" s="3">
        <v>1160.77</v>
      </c>
      <c r="J50" s="2">
        <v>0.14699999999999999</v>
      </c>
      <c r="K50" s="2">
        <v>0.873</v>
      </c>
      <c r="L50" s="3">
        <v>1155.472</v>
      </c>
      <c r="M50" s="2">
        <v>0.14399999999999999</v>
      </c>
      <c r="N50" s="2">
        <v>2.802</v>
      </c>
      <c r="O50" s="2">
        <v>37.173000000000002</v>
      </c>
      <c r="P50" s="2">
        <v>5.1999999999999998E-2</v>
      </c>
      <c r="Q50" s="2">
        <v>2.3170000000000002</v>
      </c>
      <c r="R50" s="2">
        <v>25.984999999999999</v>
      </c>
      <c r="S50" s="2">
        <v>6.4000000000000001E-2</v>
      </c>
    </row>
    <row r="51" spans="1:19" x14ac:dyDescent="0.15">
      <c r="A51" s="2">
        <v>28.714285714285715</v>
      </c>
      <c r="B51" s="2">
        <v>1.38</v>
      </c>
      <c r="C51" s="3">
        <v>1222.8969999999999</v>
      </c>
      <c r="D51" s="2">
        <v>0.127</v>
      </c>
      <c r="E51" s="2">
        <v>0.78600000000000003</v>
      </c>
      <c r="F51" s="3">
        <v>1240.807</v>
      </c>
      <c r="G51" s="2">
        <v>0.14499999999999999</v>
      </c>
      <c r="H51" s="2">
        <v>0.70399999999999996</v>
      </c>
      <c r="I51" s="3">
        <v>1174.6469999999999</v>
      </c>
      <c r="J51" s="2">
        <v>0.14699999999999999</v>
      </c>
      <c r="K51" s="2">
        <v>0.86499999999999999</v>
      </c>
      <c r="L51" s="3">
        <v>1170.1759999999999</v>
      </c>
      <c r="M51" s="2">
        <v>0.14399999999999999</v>
      </c>
      <c r="N51" s="2">
        <v>2.774</v>
      </c>
      <c r="O51" s="2">
        <v>37.320999999999998</v>
      </c>
      <c r="P51" s="2">
        <v>5.1999999999999998E-2</v>
      </c>
      <c r="Q51" s="2">
        <v>2.3180000000000001</v>
      </c>
      <c r="R51" s="2">
        <v>26.085999999999999</v>
      </c>
      <c r="S51" s="2">
        <v>6.4000000000000001E-2</v>
      </c>
    </row>
    <row r="52" spans="1:19" x14ac:dyDescent="0.15">
      <c r="A52" s="2">
        <v>28.857142857142858</v>
      </c>
      <c r="B52" s="2">
        <v>1.3740000000000001</v>
      </c>
      <c r="C52" s="3">
        <v>1251.54</v>
      </c>
      <c r="D52" s="2">
        <v>0.127</v>
      </c>
      <c r="E52" s="2">
        <v>0.79</v>
      </c>
      <c r="F52" s="3">
        <v>1270.0519999999999</v>
      </c>
      <c r="G52" s="2">
        <v>0.14499999999999999</v>
      </c>
      <c r="H52" s="2">
        <v>0.70899999999999996</v>
      </c>
      <c r="I52" s="3">
        <v>1202.605</v>
      </c>
      <c r="J52" s="2">
        <v>0.14699999999999999</v>
      </c>
      <c r="K52" s="2">
        <v>0.84899999999999998</v>
      </c>
      <c r="L52" s="3">
        <v>1199.933</v>
      </c>
      <c r="M52" s="2">
        <v>0.14399999999999999</v>
      </c>
      <c r="N52" s="2">
        <v>2.7149999999999999</v>
      </c>
      <c r="O52" s="2">
        <v>37.615000000000002</v>
      </c>
      <c r="P52" s="2">
        <v>5.1999999999999998E-2</v>
      </c>
      <c r="Q52" s="2">
        <v>2.3210000000000002</v>
      </c>
      <c r="R52" s="2">
        <v>26.286000000000001</v>
      </c>
      <c r="S52" s="2">
        <v>6.4000000000000001E-2</v>
      </c>
    </row>
    <row r="53" spans="1:19" x14ac:dyDescent="0.15">
      <c r="A53" s="2">
        <v>29</v>
      </c>
      <c r="B53" s="2">
        <v>1.3720000000000001</v>
      </c>
      <c r="C53" s="3">
        <v>1266.002</v>
      </c>
      <c r="D53" s="2">
        <v>0.127</v>
      </c>
      <c r="E53" s="2">
        <v>0.79300000000000004</v>
      </c>
      <c r="F53" s="3">
        <v>1284.827</v>
      </c>
      <c r="G53" s="2">
        <v>0.14499999999999999</v>
      </c>
      <c r="H53" s="2">
        <v>0.71199999999999997</v>
      </c>
      <c r="I53" s="3">
        <v>1216.684</v>
      </c>
      <c r="J53" s="2">
        <v>0.14699999999999999</v>
      </c>
      <c r="K53" s="2">
        <v>0.84099999999999997</v>
      </c>
      <c r="L53" s="3">
        <v>1214.982</v>
      </c>
      <c r="M53" s="2">
        <v>0.14399999999999999</v>
      </c>
      <c r="N53" s="2">
        <v>2.6829999999999998</v>
      </c>
      <c r="O53" s="2">
        <v>37.762</v>
      </c>
      <c r="P53" s="2">
        <v>5.0999999999999997E-2</v>
      </c>
      <c r="Q53" s="2">
        <v>2.323</v>
      </c>
      <c r="R53" s="2">
        <v>26.385999999999999</v>
      </c>
      <c r="S53" s="2">
        <v>6.4000000000000001E-2</v>
      </c>
    </row>
    <row r="54" spans="1:19" x14ac:dyDescent="0.15">
      <c r="A54" s="2">
        <v>29.142857142857142</v>
      </c>
      <c r="B54" s="2">
        <v>1.369</v>
      </c>
      <c r="C54" s="3">
        <v>1280.557</v>
      </c>
      <c r="D54" s="2">
        <v>0.127</v>
      </c>
      <c r="E54" s="2">
        <v>0.79500000000000004</v>
      </c>
      <c r="F54" s="3">
        <v>1299.7059999999999</v>
      </c>
      <c r="G54" s="2">
        <v>0.14499999999999999</v>
      </c>
      <c r="H54" s="2">
        <v>0.71399999999999997</v>
      </c>
      <c r="I54" s="3">
        <v>1230.828</v>
      </c>
      <c r="J54" s="2">
        <v>0.14699999999999999</v>
      </c>
      <c r="K54" s="2">
        <v>0.83299999999999996</v>
      </c>
      <c r="L54" s="3">
        <v>1230.1420000000001</v>
      </c>
      <c r="M54" s="2">
        <v>0.14399999999999999</v>
      </c>
      <c r="N54" s="2">
        <v>2.649</v>
      </c>
      <c r="O54" s="2">
        <v>37.908999999999999</v>
      </c>
      <c r="P54" s="2">
        <v>5.0999999999999997E-2</v>
      </c>
      <c r="Q54" s="2">
        <v>2.3239999999999998</v>
      </c>
      <c r="R54" s="2">
        <v>26.484999999999999</v>
      </c>
      <c r="S54" s="2">
        <v>6.4000000000000001E-2</v>
      </c>
    </row>
    <row r="55" spans="1:19" x14ac:dyDescent="0.15">
      <c r="A55" s="2">
        <v>29.285714285714285</v>
      </c>
      <c r="B55" s="2">
        <v>1.3640000000000001</v>
      </c>
      <c r="C55" s="3">
        <v>1309.9459999999999</v>
      </c>
      <c r="D55" s="2">
        <v>0.128</v>
      </c>
      <c r="E55" s="2">
        <v>0.79900000000000004</v>
      </c>
      <c r="F55" s="3">
        <v>1329.779</v>
      </c>
      <c r="G55" s="2">
        <v>0.14499999999999999</v>
      </c>
      <c r="H55" s="2">
        <v>0.72</v>
      </c>
      <c r="I55" s="3">
        <v>1259.306</v>
      </c>
      <c r="J55" s="2">
        <v>0.14699999999999999</v>
      </c>
      <c r="K55" s="2">
        <v>0.81799999999999995</v>
      </c>
      <c r="L55" s="3">
        <v>1260.7850000000001</v>
      </c>
      <c r="M55" s="2">
        <v>0.14399999999999999</v>
      </c>
      <c r="N55" s="2">
        <v>2.58</v>
      </c>
      <c r="O55" s="2">
        <v>38.203000000000003</v>
      </c>
      <c r="P55" s="2">
        <v>5.0999999999999997E-2</v>
      </c>
      <c r="Q55" s="2">
        <v>2.327</v>
      </c>
      <c r="R55" s="2">
        <v>26.68</v>
      </c>
      <c r="S55" s="2">
        <v>6.4000000000000001E-2</v>
      </c>
    </row>
    <row r="56" spans="1:19" x14ac:dyDescent="0.15">
      <c r="A56" s="2">
        <v>29.428571428571427</v>
      </c>
      <c r="B56" s="2">
        <v>1.361</v>
      </c>
      <c r="C56" s="3">
        <v>1324.778</v>
      </c>
      <c r="D56" s="2">
        <v>0.128</v>
      </c>
      <c r="E56" s="2">
        <v>0.80200000000000005</v>
      </c>
      <c r="F56" s="3">
        <v>1344.9749999999999</v>
      </c>
      <c r="G56" s="2">
        <v>0.14399999999999999</v>
      </c>
      <c r="H56" s="2">
        <v>0.72299999999999998</v>
      </c>
      <c r="I56" s="3">
        <v>1273.6410000000001</v>
      </c>
      <c r="J56" s="2">
        <v>0.14699999999999999</v>
      </c>
      <c r="K56" s="2">
        <v>0.81</v>
      </c>
      <c r="L56" s="3">
        <v>1276.2660000000001</v>
      </c>
      <c r="M56" s="2">
        <v>0.14399999999999999</v>
      </c>
      <c r="N56" s="2">
        <v>2.544</v>
      </c>
      <c r="O56" s="2">
        <v>38.348999999999997</v>
      </c>
      <c r="P56" s="2">
        <v>5.0999999999999997E-2</v>
      </c>
      <c r="Q56" s="2">
        <v>2.3290000000000002</v>
      </c>
      <c r="R56" s="2">
        <v>26.777000000000001</v>
      </c>
      <c r="S56" s="2">
        <v>6.4000000000000001E-2</v>
      </c>
    </row>
    <row r="57" spans="1:19" x14ac:dyDescent="0.15">
      <c r="A57" s="2">
        <v>29.571428571428573</v>
      </c>
      <c r="B57" s="2">
        <v>1.357</v>
      </c>
      <c r="C57" s="3">
        <v>1354.7170000000001</v>
      </c>
      <c r="D57" s="2">
        <v>0.128</v>
      </c>
      <c r="E57" s="2">
        <v>0.80600000000000005</v>
      </c>
      <c r="F57" s="3">
        <v>1375.6880000000001</v>
      </c>
      <c r="G57" s="2">
        <v>0.14399999999999999</v>
      </c>
      <c r="H57" s="2">
        <v>0.72899999999999998</v>
      </c>
      <c r="I57" s="3">
        <v>1302.498</v>
      </c>
      <c r="J57" s="2">
        <v>0.14699999999999999</v>
      </c>
      <c r="K57" s="2">
        <v>0.79500000000000004</v>
      </c>
      <c r="L57" s="3">
        <v>1307.5329999999999</v>
      </c>
      <c r="M57" s="2">
        <v>0.14399999999999999</v>
      </c>
      <c r="N57" s="2">
        <v>2.472</v>
      </c>
      <c r="O57" s="2">
        <v>38.640999999999998</v>
      </c>
      <c r="P57" s="2">
        <v>5.0999999999999997E-2</v>
      </c>
      <c r="Q57" s="2">
        <v>2.331</v>
      </c>
      <c r="R57" s="2">
        <v>26.969000000000001</v>
      </c>
      <c r="S57" s="2">
        <v>6.4000000000000001E-2</v>
      </c>
    </row>
    <row r="58" spans="1:19" x14ac:dyDescent="0.15">
      <c r="A58" s="2">
        <v>29.714285714285715</v>
      </c>
      <c r="B58" s="2">
        <v>1.3540000000000001</v>
      </c>
      <c r="C58" s="3">
        <v>1369.8219999999999</v>
      </c>
      <c r="D58" s="2">
        <v>0.128</v>
      </c>
      <c r="E58" s="2">
        <v>0.80900000000000005</v>
      </c>
      <c r="F58" s="3">
        <v>1391.2059999999999</v>
      </c>
      <c r="G58" s="2">
        <v>0.14399999999999999</v>
      </c>
      <c r="H58" s="2">
        <v>0.73199999999999998</v>
      </c>
      <c r="I58" s="3">
        <v>1317.02</v>
      </c>
      <c r="J58" s="2">
        <v>0.14699999999999999</v>
      </c>
      <c r="K58" s="2">
        <v>0.78700000000000003</v>
      </c>
      <c r="L58" s="3">
        <v>1323.319</v>
      </c>
      <c r="M58" s="2">
        <v>0.14399999999999999</v>
      </c>
      <c r="N58" s="2">
        <v>2.4359999999999999</v>
      </c>
      <c r="O58" s="2">
        <v>38.786000000000001</v>
      </c>
      <c r="P58" s="2">
        <v>5.0999999999999997E-2</v>
      </c>
      <c r="Q58" s="2">
        <v>2.3330000000000002</v>
      </c>
      <c r="R58" s="2">
        <v>27.064</v>
      </c>
      <c r="S58" s="2">
        <v>6.4000000000000001E-2</v>
      </c>
    </row>
    <row r="59" spans="1:19" x14ac:dyDescent="0.15">
      <c r="A59" s="2">
        <v>29.857142857142858</v>
      </c>
      <c r="B59" s="2">
        <v>1.35</v>
      </c>
      <c r="C59" s="3">
        <v>1400.3050000000001</v>
      </c>
      <c r="D59" s="2">
        <v>0.128</v>
      </c>
      <c r="E59" s="2">
        <v>0.81399999999999995</v>
      </c>
      <c r="F59" s="3">
        <v>1422.5619999999999</v>
      </c>
      <c r="G59" s="2">
        <v>0.14399999999999999</v>
      </c>
      <c r="H59" s="2">
        <v>0.73799999999999999</v>
      </c>
      <c r="I59" s="3">
        <v>1346.249</v>
      </c>
      <c r="J59" s="2">
        <v>0.14599999999999999</v>
      </c>
      <c r="K59" s="2">
        <v>0.77200000000000002</v>
      </c>
      <c r="L59" s="3">
        <v>1355.183</v>
      </c>
      <c r="M59" s="2">
        <v>0.14399999999999999</v>
      </c>
      <c r="N59" s="2">
        <v>2.3660000000000001</v>
      </c>
      <c r="O59" s="2">
        <v>39.075000000000003</v>
      </c>
      <c r="P59" s="2">
        <v>5.0999999999999997E-2</v>
      </c>
      <c r="Q59" s="2">
        <v>2.3340000000000001</v>
      </c>
      <c r="R59" s="2">
        <v>27.253</v>
      </c>
      <c r="S59" s="2">
        <v>6.3E-2</v>
      </c>
    </row>
    <row r="60" spans="1:19" x14ac:dyDescent="0.15">
      <c r="A60" s="2">
        <v>30</v>
      </c>
      <c r="B60" s="2">
        <v>1.3480000000000001</v>
      </c>
      <c r="C60" s="3">
        <v>1415.682</v>
      </c>
      <c r="D60" s="2">
        <v>0.128</v>
      </c>
      <c r="E60" s="2">
        <v>0.81599999999999995</v>
      </c>
      <c r="F60" s="3">
        <v>1438.4</v>
      </c>
      <c r="G60" s="2">
        <v>0.14399999999999999</v>
      </c>
      <c r="H60" s="2">
        <v>0.74199999999999999</v>
      </c>
      <c r="I60" s="3">
        <v>1360.9559999999999</v>
      </c>
      <c r="J60" s="2">
        <v>0.14599999999999999</v>
      </c>
      <c r="K60" s="2">
        <v>0.76500000000000001</v>
      </c>
      <c r="L60" s="3">
        <v>1371.2550000000001</v>
      </c>
      <c r="M60" s="2">
        <v>0.14499999999999999</v>
      </c>
      <c r="N60" s="2">
        <v>2.331</v>
      </c>
      <c r="O60" s="2">
        <v>39.219000000000001</v>
      </c>
      <c r="P60" s="2">
        <v>5.0999999999999997E-2</v>
      </c>
      <c r="Q60" s="2">
        <v>2.335</v>
      </c>
      <c r="R60" s="2">
        <v>27.347000000000001</v>
      </c>
      <c r="S60" s="2">
        <v>6.3E-2</v>
      </c>
    </row>
    <row r="61" spans="1:19" x14ac:dyDescent="0.15">
      <c r="A61" s="2">
        <v>30.142857142857142</v>
      </c>
      <c r="B61" s="2">
        <v>1.3460000000000001</v>
      </c>
      <c r="C61" s="3">
        <v>1431.1469999999999</v>
      </c>
      <c r="D61" s="2">
        <v>0.128</v>
      </c>
      <c r="E61" s="2">
        <v>0.81899999999999995</v>
      </c>
      <c r="F61" s="3">
        <v>1454.3430000000001</v>
      </c>
      <c r="G61" s="2">
        <v>0.14399999999999999</v>
      </c>
      <c r="H61" s="2">
        <v>0.745</v>
      </c>
      <c r="I61" s="3">
        <v>1375.7239999999999</v>
      </c>
      <c r="J61" s="2">
        <v>0.14599999999999999</v>
      </c>
      <c r="K61" s="2">
        <v>0.75700000000000001</v>
      </c>
      <c r="L61" s="3">
        <v>1387.4179999999999</v>
      </c>
      <c r="M61" s="2">
        <v>0.14499999999999999</v>
      </c>
      <c r="N61" s="2">
        <v>2.298</v>
      </c>
      <c r="O61" s="2">
        <v>39.362000000000002</v>
      </c>
      <c r="P61" s="2">
        <v>5.0999999999999997E-2</v>
      </c>
      <c r="Q61" s="2">
        <v>2.3359999999999999</v>
      </c>
      <c r="R61" s="2">
        <v>27.44</v>
      </c>
      <c r="S61" s="2">
        <v>6.3E-2</v>
      </c>
    </row>
    <row r="62" spans="1:19" x14ac:dyDescent="0.15">
      <c r="A62" s="2">
        <v>30.285714285714285</v>
      </c>
      <c r="B62" s="2">
        <v>1.341</v>
      </c>
      <c r="C62" s="3">
        <v>1462.3440000000001</v>
      </c>
      <c r="D62" s="2">
        <v>0.128</v>
      </c>
      <c r="E62" s="2">
        <v>0.82399999999999995</v>
      </c>
      <c r="F62" s="3">
        <v>1486.537</v>
      </c>
      <c r="G62" s="2">
        <v>0.14299999999999999</v>
      </c>
      <c r="H62" s="2">
        <v>0.752</v>
      </c>
      <c r="I62" s="3">
        <v>1405.443</v>
      </c>
      <c r="J62" s="2">
        <v>0.14599999999999999</v>
      </c>
      <c r="K62" s="2">
        <v>0.74299999999999999</v>
      </c>
      <c r="L62" s="3">
        <v>1420.0060000000001</v>
      </c>
      <c r="M62" s="2">
        <v>0.14499999999999999</v>
      </c>
      <c r="N62" s="2">
        <v>2.2360000000000002</v>
      </c>
      <c r="O62" s="2">
        <v>39.646000000000001</v>
      </c>
      <c r="P62" s="2">
        <v>5.1999999999999998E-2</v>
      </c>
      <c r="Q62" s="2">
        <v>2.3359999999999999</v>
      </c>
      <c r="R62" s="2">
        <v>27.626000000000001</v>
      </c>
      <c r="S62" s="2">
        <v>6.3E-2</v>
      </c>
    </row>
    <row r="63" spans="1:19" x14ac:dyDescent="0.15">
      <c r="A63" s="2">
        <v>30.428571428571427</v>
      </c>
      <c r="B63" s="2">
        <v>1.339</v>
      </c>
      <c r="C63" s="3">
        <v>1478.075</v>
      </c>
      <c r="D63" s="2">
        <v>0.128</v>
      </c>
      <c r="E63" s="2">
        <v>0.82699999999999996</v>
      </c>
      <c r="F63" s="3">
        <v>1502.7829999999999</v>
      </c>
      <c r="G63" s="2">
        <v>0.14299999999999999</v>
      </c>
      <c r="H63" s="2">
        <v>0.75600000000000001</v>
      </c>
      <c r="I63" s="3">
        <v>1420.394</v>
      </c>
      <c r="J63" s="2">
        <v>0.14599999999999999</v>
      </c>
      <c r="K63" s="2">
        <v>0.73499999999999999</v>
      </c>
      <c r="L63" s="3">
        <v>1436.425</v>
      </c>
      <c r="M63" s="2">
        <v>0.14499999999999999</v>
      </c>
      <c r="N63" s="2">
        <v>2.2069999999999999</v>
      </c>
      <c r="O63" s="2">
        <v>39.786000000000001</v>
      </c>
      <c r="P63" s="2">
        <v>5.1999999999999998E-2</v>
      </c>
      <c r="Q63" s="2">
        <v>2.3359999999999999</v>
      </c>
      <c r="R63" s="2">
        <v>27.718</v>
      </c>
      <c r="S63" s="2">
        <v>6.3E-2</v>
      </c>
    </row>
    <row r="64" spans="1:19" x14ac:dyDescent="0.15">
      <c r="A64" s="2">
        <v>30.571428571428573</v>
      </c>
      <c r="B64" s="2">
        <v>1.3360000000000001</v>
      </c>
      <c r="C64" s="3">
        <v>1509.797</v>
      </c>
      <c r="D64" s="2">
        <v>0.129</v>
      </c>
      <c r="E64" s="2">
        <v>0.83299999999999996</v>
      </c>
      <c r="F64" s="3">
        <v>1535.558</v>
      </c>
      <c r="G64" s="2">
        <v>0.14299999999999999</v>
      </c>
      <c r="H64" s="2">
        <v>0.76300000000000001</v>
      </c>
      <c r="I64" s="3">
        <v>1450.481</v>
      </c>
      <c r="J64" s="2">
        <v>0.14599999999999999</v>
      </c>
      <c r="K64" s="2">
        <v>0.72099999999999997</v>
      </c>
      <c r="L64" s="3">
        <v>1469.501</v>
      </c>
      <c r="M64" s="2">
        <v>0.14499999999999999</v>
      </c>
      <c r="N64" s="2">
        <v>2.1549999999999998</v>
      </c>
      <c r="O64" s="2">
        <v>40.064</v>
      </c>
      <c r="P64" s="2">
        <v>5.1999999999999998E-2</v>
      </c>
      <c r="Q64" s="2">
        <v>2.335</v>
      </c>
      <c r="R64" s="2">
        <v>27.901</v>
      </c>
      <c r="S64" s="2">
        <v>6.3E-2</v>
      </c>
    </row>
    <row r="65" spans="1:19" x14ac:dyDescent="0.15">
      <c r="A65" s="2">
        <v>30.714285714285715</v>
      </c>
      <c r="B65" s="2">
        <v>1.3340000000000001</v>
      </c>
      <c r="C65" s="3">
        <v>1525.789</v>
      </c>
      <c r="D65" s="2">
        <v>0.129</v>
      </c>
      <c r="E65" s="2">
        <v>0.83599999999999997</v>
      </c>
      <c r="F65" s="3">
        <v>1552.0809999999999</v>
      </c>
      <c r="G65" s="2">
        <v>0.14299999999999999</v>
      </c>
      <c r="H65" s="2">
        <v>0.76700000000000002</v>
      </c>
      <c r="I65" s="3">
        <v>1465.6189999999999</v>
      </c>
      <c r="J65" s="2">
        <v>0.14599999999999999</v>
      </c>
      <c r="K65" s="2">
        <v>0.71499999999999997</v>
      </c>
      <c r="L65" s="3">
        <v>1486.1510000000001</v>
      </c>
      <c r="M65" s="2">
        <v>0.14499999999999999</v>
      </c>
      <c r="N65" s="2">
        <v>2.1320000000000001</v>
      </c>
      <c r="O65" s="2">
        <v>40.200000000000003</v>
      </c>
      <c r="P65" s="2">
        <v>5.1999999999999998E-2</v>
      </c>
      <c r="Q65" s="2">
        <v>2.3340000000000001</v>
      </c>
      <c r="R65" s="2">
        <v>27.992999999999999</v>
      </c>
      <c r="S65" s="2">
        <v>6.2E-2</v>
      </c>
    </row>
    <row r="66" spans="1:19" x14ac:dyDescent="0.15">
      <c r="A66" s="2">
        <v>30.857142857142858</v>
      </c>
      <c r="B66" s="2">
        <v>1.33</v>
      </c>
      <c r="C66" s="3">
        <v>1558.0350000000001</v>
      </c>
      <c r="D66" s="2">
        <v>0.129</v>
      </c>
      <c r="E66" s="2">
        <v>0.84199999999999997</v>
      </c>
      <c r="F66" s="3">
        <v>1585.385</v>
      </c>
      <c r="G66" s="2">
        <v>0.14299999999999999</v>
      </c>
      <c r="H66" s="2">
        <v>0.77500000000000002</v>
      </c>
      <c r="I66" s="3">
        <v>1496.0840000000001</v>
      </c>
      <c r="J66" s="2">
        <v>0.14599999999999999</v>
      </c>
      <c r="K66" s="2">
        <v>0.70099999999999996</v>
      </c>
      <c r="L66" s="3">
        <v>1519.663</v>
      </c>
      <c r="M66" s="2">
        <v>0.14499999999999999</v>
      </c>
      <c r="N66" s="2">
        <v>2.0920000000000001</v>
      </c>
      <c r="O66" s="2">
        <v>40.47</v>
      </c>
      <c r="P66" s="2">
        <v>5.1999999999999998E-2</v>
      </c>
      <c r="Q66" s="2">
        <v>2.3319999999999999</v>
      </c>
      <c r="R66" s="2">
        <v>28.175000000000001</v>
      </c>
      <c r="S66" s="2">
        <v>6.2E-2</v>
      </c>
    </row>
    <row r="67" spans="1:19" x14ac:dyDescent="0.15">
      <c r="A67" s="2">
        <v>31</v>
      </c>
      <c r="B67" s="2">
        <v>1.329</v>
      </c>
      <c r="C67" s="3">
        <v>1574.289</v>
      </c>
      <c r="D67" s="2">
        <v>0.129</v>
      </c>
      <c r="E67" s="2">
        <v>0.84499999999999997</v>
      </c>
      <c r="F67" s="3">
        <v>1602.1610000000001</v>
      </c>
      <c r="G67" s="2">
        <v>0.14199999999999999</v>
      </c>
      <c r="H67" s="2">
        <v>0.77900000000000003</v>
      </c>
      <c r="I67" s="3">
        <v>1511.412</v>
      </c>
      <c r="J67" s="2">
        <v>0.14599999999999999</v>
      </c>
      <c r="K67" s="2">
        <v>0.69499999999999995</v>
      </c>
      <c r="L67" s="3">
        <v>1536.5170000000001</v>
      </c>
      <c r="M67" s="2">
        <v>0.14499999999999999</v>
      </c>
      <c r="N67" s="2">
        <v>2.0760000000000001</v>
      </c>
      <c r="O67" s="2">
        <v>40.601999999999997</v>
      </c>
      <c r="P67" s="2">
        <v>5.1999999999999998E-2</v>
      </c>
      <c r="Q67" s="2">
        <v>2.331</v>
      </c>
      <c r="R67" s="2">
        <v>28.265000000000001</v>
      </c>
      <c r="S67" s="2">
        <v>6.2E-2</v>
      </c>
    </row>
    <row r="68" spans="1:19" x14ac:dyDescent="0.15">
      <c r="A68" s="2">
        <v>31.142857142857142</v>
      </c>
      <c r="B68" s="2">
        <v>1.327</v>
      </c>
      <c r="C68" s="3">
        <v>1590.6289999999999</v>
      </c>
      <c r="D68" s="2">
        <v>0.129</v>
      </c>
      <c r="E68" s="2">
        <v>0.84899999999999998</v>
      </c>
      <c r="F68" s="3">
        <v>1619.0160000000001</v>
      </c>
      <c r="G68" s="2">
        <v>0.14199999999999999</v>
      </c>
      <c r="H68" s="2">
        <v>0.78300000000000003</v>
      </c>
      <c r="I68" s="3">
        <v>1526.806</v>
      </c>
      <c r="J68" s="2">
        <v>0.14599999999999999</v>
      </c>
      <c r="K68" s="2">
        <v>0.68799999999999994</v>
      </c>
      <c r="L68" s="3">
        <v>1553.431</v>
      </c>
      <c r="M68" s="2">
        <v>0.14499999999999999</v>
      </c>
      <c r="N68" s="2">
        <v>2.0630000000000002</v>
      </c>
      <c r="O68" s="2">
        <v>40.732999999999997</v>
      </c>
      <c r="P68" s="2">
        <v>5.1999999999999998E-2</v>
      </c>
      <c r="Q68" s="2">
        <v>2.33</v>
      </c>
      <c r="R68" s="2">
        <v>28.356000000000002</v>
      </c>
      <c r="S68" s="2">
        <v>6.2E-2</v>
      </c>
    </row>
    <row r="69" spans="1:19" x14ac:dyDescent="0.15">
      <c r="A69" s="2">
        <v>31.285714285714285</v>
      </c>
      <c r="B69" s="2">
        <v>1.3240000000000001</v>
      </c>
      <c r="C69" s="3">
        <v>1623.566</v>
      </c>
      <c r="D69" s="2">
        <v>0.129</v>
      </c>
      <c r="E69" s="2">
        <v>0.85499999999999998</v>
      </c>
      <c r="F69" s="3">
        <v>1652.9570000000001</v>
      </c>
      <c r="G69" s="2">
        <v>0.14199999999999999</v>
      </c>
      <c r="H69" s="2">
        <v>0.79200000000000004</v>
      </c>
      <c r="I69" s="3">
        <v>1557.787</v>
      </c>
      <c r="J69" s="2">
        <v>0.14599999999999999</v>
      </c>
      <c r="K69" s="2">
        <v>0.67600000000000005</v>
      </c>
      <c r="L69" s="3">
        <v>1587.4269999999999</v>
      </c>
      <c r="M69" s="2">
        <v>0.14499999999999999</v>
      </c>
      <c r="N69" s="2">
        <v>2.044</v>
      </c>
      <c r="O69" s="2">
        <v>40.99</v>
      </c>
      <c r="P69" s="2">
        <v>5.1999999999999998E-2</v>
      </c>
      <c r="Q69" s="2">
        <v>2.3260000000000001</v>
      </c>
      <c r="R69" s="2">
        <v>28.536000000000001</v>
      </c>
      <c r="S69" s="2">
        <v>6.0999999999999999E-2</v>
      </c>
    </row>
    <row r="70" spans="1:19" x14ac:dyDescent="0.15">
      <c r="A70" s="2">
        <v>31.428571428571427</v>
      </c>
      <c r="B70" s="2">
        <v>1.3220000000000001</v>
      </c>
      <c r="C70" s="3">
        <v>1640.1590000000001</v>
      </c>
      <c r="D70" s="2">
        <v>0.129</v>
      </c>
      <c r="E70" s="2">
        <v>0.85899999999999999</v>
      </c>
      <c r="F70" s="3">
        <v>1670.039</v>
      </c>
      <c r="G70" s="2">
        <v>0.14199999999999999</v>
      </c>
      <c r="H70" s="2">
        <v>0.79600000000000004</v>
      </c>
      <c r="I70" s="3">
        <v>1573.375</v>
      </c>
      <c r="J70" s="2">
        <v>0.14499999999999999</v>
      </c>
      <c r="K70" s="2">
        <v>0.67</v>
      </c>
      <c r="L70" s="3">
        <v>1604.5029999999999</v>
      </c>
      <c r="M70" s="2">
        <v>0.14499999999999999</v>
      </c>
      <c r="N70" s="2">
        <v>2.04</v>
      </c>
      <c r="O70" s="2">
        <v>41.116999999999997</v>
      </c>
      <c r="P70" s="2">
        <v>5.1999999999999998E-2</v>
      </c>
      <c r="Q70" s="2">
        <v>2.3239999999999998</v>
      </c>
      <c r="R70" s="2">
        <v>28.626000000000001</v>
      </c>
      <c r="S70" s="2">
        <v>6.0999999999999999E-2</v>
      </c>
    </row>
    <row r="71" spans="1:19" x14ac:dyDescent="0.15">
      <c r="A71" s="2">
        <v>31.571428571428573</v>
      </c>
      <c r="B71" s="2">
        <v>1.319</v>
      </c>
      <c r="C71" s="3">
        <v>1673.5889999999999</v>
      </c>
      <c r="D71" s="2">
        <v>0.129</v>
      </c>
      <c r="E71" s="2">
        <v>0.86599999999999999</v>
      </c>
      <c r="F71" s="3">
        <v>1704.4169999999999</v>
      </c>
      <c r="G71" s="2">
        <v>0.14099999999999999</v>
      </c>
      <c r="H71" s="2">
        <v>0.80500000000000005</v>
      </c>
      <c r="I71" s="3">
        <v>1604.7460000000001</v>
      </c>
      <c r="J71" s="2">
        <v>0.14499999999999999</v>
      </c>
      <c r="K71" s="2">
        <v>0.65900000000000003</v>
      </c>
      <c r="L71" s="3">
        <v>1638.796</v>
      </c>
      <c r="M71" s="2">
        <v>0.14499999999999999</v>
      </c>
      <c r="N71" s="2">
        <v>2.04</v>
      </c>
      <c r="O71" s="2">
        <v>41.365000000000002</v>
      </c>
      <c r="P71" s="2">
        <v>5.2999999999999999E-2</v>
      </c>
      <c r="Q71" s="2">
        <v>2.319</v>
      </c>
      <c r="R71" s="2">
        <v>28.803999999999998</v>
      </c>
      <c r="S71" s="2">
        <v>6.0999999999999999E-2</v>
      </c>
    </row>
    <row r="72" spans="1:19" x14ac:dyDescent="0.15">
      <c r="A72" s="2">
        <v>31.714285714285715</v>
      </c>
      <c r="B72" s="2">
        <v>1.3180000000000001</v>
      </c>
      <c r="C72" s="3">
        <v>1690.422</v>
      </c>
      <c r="D72" s="2">
        <v>0.129</v>
      </c>
      <c r="E72" s="2">
        <v>0.87</v>
      </c>
      <c r="F72" s="3">
        <v>1721.712</v>
      </c>
      <c r="G72" s="2">
        <v>0.14099999999999999</v>
      </c>
      <c r="H72" s="2">
        <v>0.80900000000000005</v>
      </c>
      <c r="I72" s="3">
        <v>1620.5329999999999</v>
      </c>
      <c r="J72" s="2">
        <v>0.14499999999999999</v>
      </c>
      <c r="K72" s="2">
        <v>0.65400000000000003</v>
      </c>
      <c r="L72" s="3">
        <v>1656.009</v>
      </c>
      <c r="M72" s="2">
        <v>0.14499999999999999</v>
      </c>
      <c r="N72" s="2">
        <v>2.0459999999999998</v>
      </c>
      <c r="O72" s="2">
        <v>41.485999999999997</v>
      </c>
      <c r="P72" s="2">
        <v>5.2999999999999999E-2</v>
      </c>
      <c r="Q72" s="2">
        <v>2.3170000000000002</v>
      </c>
      <c r="R72" s="2">
        <v>28.891999999999999</v>
      </c>
      <c r="S72" s="2">
        <v>0.06</v>
      </c>
    </row>
    <row r="73" spans="1:19" x14ac:dyDescent="0.15">
      <c r="A73" s="2">
        <v>31.857142857142858</v>
      </c>
      <c r="B73" s="2">
        <v>1.3149999999999999</v>
      </c>
      <c r="C73" s="3">
        <v>1724.316</v>
      </c>
      <c r="D73" s="2">
        <v>0.129</v>
      </c>
      <c r="E73" s="2">
        <v>0.877</v>
      </c>
      <c r="F73" s="3">
        <v>1756.51</v>
      </c>
      <c r="G73" s="2">
        <v>0.14099999999999999</v>
      </c>
      <c r="H73" s="2">
        <v>0.81799999999999995</v>
      </c>
      <c r="I73" s="3">
        <v>1652.3140000000001</v>
      </c>
      <c r="J73" s="2">
        <v>0.14499999999999999</v>
      </c>
      <c r="K73" s="2">
        <v>0.64300000000000002</v>
      </c>
      <c r="L73" s="3">
        <v>1690.5630000000001</v>
      </c>
      <c r="M73" s="2">
        <v>0.14499999999999999</v>
      </c>
      <c r="N73" s="2">
        <v>2.0680000000000001</v>
      </c>
      <c r="O73" s="2">
        <v>41.725000000000001</v>
      </c>
      <c r="P73" s="2">
        <v>5.2999999999999999E-2</v>
      </c>
      <c r="Q73" s="2">
        <v>2.3119999999999998</v>
      </c>
      <c r="R73" s="2">
        <v>29.068000000000001</v>
      </c>
      <c r="S73" s="2">
        <v>0.06</v>
      </c>
    </row>
    <row r="74" spans="1:19" x14ac:dyDescent="0.15">
      <c r="A74" s="2">
        <v>32</v>
      </c>
      <c r="B74" s="2">
        <v>1.3140000000000001</v>
      </c>
      <c r="C74" s="3">
        <v>1741.375</v>
      </c>
      <c r="D74" s="2">
        <v>0.129</v>
      </c>
      <c r="E74" s="2">
        <v>0.88100000000000001</v>
      </c>
      <c r="F74" s="3">
        <v>1774.0119999999999</v>
      </c>
      <c r="G74" s="2">
        <v>0.14099999999999999</v>
      </c>
      <c r="H74" s="2">
        <v>0.82199999999999995</v>
      </c>
      <c r="I74" s="3">
        <v>1668.3109999999999</v>
      </c>
      <c r="J74" s="2">
        <v>0.14499999999999999</v>
      </c>
      <c r="K74" s="2">
        <v>0.63900000000000001</v>
      </c>
      <c r="L74" s="3">
        <v>1707.903</v>
      </c>
      <c r="M74" s="2">
        <v>0.14499999999999999</v>
      </c>
      <c r="N74" s="2">
        <v>2.0840000000000001</v>
      </c>
      <c r="O74" s="2">
        <v>41.843000000000004</v>
      </c>
      <c r="P74" s="2">
        <v>5.2999999999999999E-2</v>
      </c>
      <c r="Q74" s="2">
        <v>2.3090000000000002</v>
      </c>
      <c r="R74" s="2">
        <v>29.155000000000001</v>
      </c>
      <c r="S74" s="2">
        <v>0.06</v>
      </c>
    </row>
    <row r="75" spans="1:19" x14ac:dyDescent="0.15">
      <c r="A75" s="2">
        <v>32.142857142857146</v>
      </c>
      <c r="B75" s="2">
        <v>1.3120000000000001</v>
      </c>
      <c r="C75" s="3">
        <v>1758.5050000000001</v>
      </c>
      <c r="D75" s="2">
        <v>0.129</v>
      </c>
      <c r="E75" s="2">
        <v>0.88500000000000001</v>
      </c>
      <c r="F75" s="3">
        <v>1791.5809999999999</v>
      </c>
      <c r="G75" s="2">
        <v>0.14099999999999999</v>
      </c>
      <c r="H75" s="2">
        <v>0.82599999999999996</v>
      </c>
      <c r="I75" s="3">
        <v>1684.38</v>
      </c>
      <c r="J75" s="2">
        <v>0.14499999999999999</v>
      </c>
      <c r="K75" s="2">
        <v>0.63400000000000001</v>
      </c>
      <c r="L75" s="3">
        <v>1725.2840000000001</v>
      </c>
      <c r="M75" s="2">
        <v>0.14399999999999999</v>
      </c>
      <c r="N75" s="2">
        <v>2.1030000000000002</v>
      </c>
      <c r="O75" s="2">
        <v>41.959000000000003</v>
      </c>
      <c r="P75" s="2">
        <v>5.2999999999999999E-2</v>
      </c>
      <c r="Q75" s="2">
        <v>2.306</v>
      </c>
      <c r="R75" s="2">
        <v>29.242000000000001</v>
      </c>
      <c r="S75" s="2">
        <v>5.8999999999999997E-2</v>
      </c>
    </row>
    <row r="76" spans="1:19" x14ac:dyDescent="0.15">
      <c r="A76" s="2">
        <v>32.285714285714285</v>
      </c>
      <c r="B76" s="2">
        <v>1.31</v>
      </c>
      <c r="C76" s="3">
        <v>1792.972</v>
      </c>
      <c r="D76" s="2">
        <v>0.129</v>
      </c>
      <c r="E76" s="2">
        <v>0.89300000000000002</v>
      </c>
      <c r="F76" s="3">
        <v>1826.9110000000001</v>
      </c>
      <c r="G76" s="2">
        <v>0.14000000000000001</v>
      </c>
      <c r="H76" s="2">
        <v>0.83499999999999996</v>
      </c>
      <c r="I76" s="3">
        <v>1716.7370000000001</v>
      </c>
      <c r="J76" s="2">
        <v>0.14399999999999999</v>
      </c>
      <c r="K76" s="2">
        <v>0.626</v>
      </c>
      <c r="L76" s="3">
        <v>1760.1659999999999</v>
      </c>
      <c r="M76" s="2">
        <v>0.14399999999999999</v>
      </c>
      <c r="N76" s="2">
        <v>2.149</v>
      </c>
      <c r="O76" s="2">
        <v>42.189</v>
      </c>
      <c r="P76" s="2">
        <v>5.2999999999999999E-2</v>
      </c>
      <c r="Q76" s="2">
        <v>2.2989999999999999</v>
      </c>
      <c r="R76" s="2">
        <v>29.414000000000001</v>
      </c>
      <c r="S76" s="2">
        <v>5.8999999999999997E-2</v>
      </c>
    </row>
    <row r="77" spans="1:19" x14ac:dyDescent="0.15">
      <c r="A77" s="2">
        <v>32.428571428571431</v>
      </c>
      <c r="B77" s="2">
        <v>1.3080000000000001</v>
      </c>
      <c r="C77" s="3">
        <v>1810.3040000000001</v>
      </c>
      <c r="D77" s="2">
        <v>0.129</v>
      </c>
      <c r="E77" s="2">
        <v>0.89700000000000002</v>
      </c>
      <c r="F77" s="3">
        <v>1844.6669999999999</v>
      </c>
      <c r="G77" s="2">
        <v>0.14000000000000001</v>
      </c>
      <c r="H77" s="2">
        <v>0.83899999999999997</v>
      </c>
      <c r="I77" s="3">
        <v>1733.027</v>
      </c>
      <c r="J77" s="2">
        <v>0.14399999999999999</v>
      </c>
      <c r="K77" s="2">
        <v>0.622</v>
      </c>
      <c r="L77" s="3">
        <v>1777.664</v>
      </c>
      <c r="M77" s="2">
        <v>0.14399999999999999</v>
      </c>
      <c r="N77" s="2">
        <v>2.1760000000000002</v>
      </c>
      <c r="O77" s="2">
        <v>42.302</v>
      </c>
      <c r="P77" s="2">
        <v>5.2999999999999999E-2</v>
      </c>
      <c r="Q77" s="2">
        <v>2.2949999999999999</v>
      </c>
      <c r="R77" s="2">
        <v>29.5</v>
      </c>
      <c r="S77" s="2">
        <v>5.8999999999999997E-2</v>
      </c>
    </row>
    <row r="78" spans="1:19" x14ac:dyDescent="0.15">
      <c r="A78" s="2">
        <v>32.571428571428569</v>
      </c>
      <c r="B78" s="2">
        <v>1.306</v>
      </c>
      <c r="C78" s="3">
        <v>1845.15</v>
      </c>
      <c r="D78" s="2">
        <v>0.129</v>
      </c>
      <c r="E78" s="2">
        <v>0.90500000000000003</v>
      </c>
      <c r="F78" s="3">
        <v>1880.35</v>
      </c>
      <c r="G78" s="2">
        <v>0.14000000000000001</v>
      </c>
      <c r="H78" s="2">
        <v>0.84799999999999998</v>
      </c>
      <c r="I78" s="3">
        <v>1765.83</v>
      </c>
      <c r="J78" s="2">
        <v>0.14399999999999999</v>
      </c>
      <c r="K78" s="2">
        <v>0.61399999999999999</v>
      </c>
      <c r="L78" s="3">
        <v>1812.7670000000001</v>
      </c>
      <c r="M78" s="2">
        <v>0.14399999999999999</v>
      </c>
      <c r="N78" s="2">
        <v>2.234</v>
      </c>
      <c r="O78" s="2">
        <v>42.527000000000001</v>
      </c>
      <c r="P78" s="2">
        <v>5.2999999999999999E-2</v>
      </c>
      <c r="Q78" s="2">
        <v>2.2869999999999999</v>
      </c>
      <c r="R78" s="2">
        <v>29.669</v>
      </c>
      <c r="S78" s="2">
        <v>5.8000000000000003E-2</v>
      </c>
    </row>
    <row r="79" spans="1:19" x14ac:dyDescent="0.15">
      <c r="A79" s="2">
        <v>32.714285714285715</v>
      </c>
      <c r="B79" s="2">
        <v>1.3049999999999999</v>
      </c>
      <c r="C79" s="3">
        <v>1862.6590000000001</v>
      </c>
      <c r="D79" s="2">
        <v>0.129</v>
      </c>
      <c r="E79" s="2">
        <v>0.90900000000000003</v>
      </c>
      <c r="F79" s="3">
        <v>1898.2739999999999</v>
      </c>
      <c r="G79" s="2">
        <v>0.13900000000000001</v>
      </c>
      <c r="H79" s="2">
        <v>0.85199999999999998</v>
      </c>
      <c r="I79" s="3">
        <v>1782.3440000000001</v>
      </c>
      <c r="J79" s="2">
        <v>0.14399999999999999</v>
      </c>
      <c r="K79" s="2">
        <v>0.61099999999999999</v>
      </c>
      <c r="L79" s="3">
        <v>1830.3710000000001</v>
      </c>
      <c r="M79" s="2">
        <v>0.14399999999999999</v>
      </c>
      <c r="N79" s="2">
        <v>2.2650000000000001</v>
      </c>
      <c r="O79" s="2">
        <v>42.637999999999998</v>
      </c>
      <c r="P79" s="2">
        <v>5.2999999999999999E-2</v>
      </c>
      <c r="Q79" s="2">
        <v>2.2829999999999999</v>
      </c>
      <c r="R79" s="2">
        <v>29.753</v>
      </c>
      <c r="S79" s="2">
        <v>5.8000000000000003E-2</v>
      </c>
    </row>
    <row r="80" spans="1:19" x14ac:dyDescent="0.15">
      <c r="A80" s="2">
        <v>32.857142857142854</v>
      </c>
      <c r="B80" s="2">
        <v>1.302</v>
      </c>
      <c r="C80" s="3">
        <v>1897.8330000000001</v>
      </c>
      <c r="D80" s="2">
        <v>0.129</v>
      </c>
      <c r="E80" s="2">
        <v>0.91700000000000004</v>
      </c>
      <c r="F80" s="3">
        <v>1934.2840000000001</v>
      </c>
      <c r="G80" s="2">
        <v>0.13900000000000001</v>
      </c>
      <c r="H80" s="2">
        <v>0.86</v>
      </c>
      <c r="I80" s="3">
        <v>1815.6020000000001</v>
      </c>
      <c r="J80" s="2">
        <v>0.14299999999999999</v>
      </c>
      <c r="K80" s="2">
        <v>0.60499999999999998</v>
      </c>
      <c r="L80" s="3">
        <v>1865.68</v>
      </c>
      <c r="M80" s="2">
        <v>0.14399999999999999</v>
      </c>
      <c r="N80" s="2">
        <v>2.331</v>
      </c>
      <c r="O80" s="2">
        <v>42.859000000000002</v>
      </c>
      <c r="P80" s="2">
        <v>5.2999999999999999E-2</v>
      </c>
      <c r="Q80" s="2">
        <v>2.2730000000000001</v>
      </c>
      <c r="R80" s="2">
        <v>29.917999999999999</v>
      </c>
      <c r="S80" s="2">
        <v>5.7000000000000002E-2</v>
      </c>
    </row>
    <row r="81" spans="1:19" x14ac:dyDescent="0.15">
      <c r="A81" s="2">
        <v>33</v>
      </c>
      <c r="B81" s="2">
        <v>1.3009999999999999</v>
      </c>
      <c r="C81" s="3">
        <v>1915.489</v>
      </c>
      <c r="D81" s="2">
        <v>0.129</v>
      </c>
      <c r="E81" s="2">
        <v>0.92200000000000004</v>
      </c>
      <c r="F81" s="3">
        <v>1952.3689999999999</v>
      </c>
      <c r="G81" s="2">
        <v>0.13900000000000001</v>
      </c>
      <c r="H81" s="2">
        <v>0.86399999999999999</v>
      </c>
      <c r="I81" s="3">
        <v>1832.346</v>
      </c>
      <c r="J81" s="2">
        <v>0.14299999999999999</v>
      </c>
      <c r="K81" s="2">
        <v>0.60199999999999998</v>
      </c>
      <c r="L81" s="3">
        <v>1883.383</v>
      </c>
      <c r="M81" s="2">
        <v>0.14399999999999999</v>
      </c>
      <c r="N81" s="2">
        <v>2.3660000000000001</v>
      </c>
      <c r="O81" s="2">
        <v>42.969000000000001</v>
      </c>
      <c r="P81" s="2">
        <v>5.2999999999999999E-2</v>
      </c>
      <c r="Q81" s="2">
        <v>2.2679999999999998</v>
      </c>
      <c r="R81" s="2">
        <v>30</v>
      </c>
      <c r="S81" s="2">
        <v>5.7000000000000002E-2</v>
      </c>
    </row>
    <row r="82" spans="1:19" x14ac:dyDescent="0.15">
      <c r="A82" s="2">
        <v>33.142857142857146</v>
      </c>
      <c r="B82" s="2">
        <v>1.3</v>
      </c>
      <c r="C82" s="3">
        <v>1933.1849999999999</v>
      </c>
      <c r="D82" s="2">
        <v>0.129</v>
      </c>
      <c r="E82" s="2">
        <v>0.92600000000000005</v>
      </c>
      <c r="F82" s="3">
        <v>1970.51</v>
      </c>
      <c r="G82" s="2">
        <v>0.13900000000000001</v>
      </c>
      <c r="H82" s="2">
        <v>0.86699999999999999</v>
      </c>
      <c r="I82" s="3">
        <v>1849.165</v>
      </c>
      <c r="J82" s="2">
        <v>0.14299999999999999</v>
      </c>
      <c r="K82" s="2">
        <v>0.59899999999999998</v>
      </c>
      <c r="L82" s="3">
        <v>1901.1179999999999</v>
      </c>
      <c r="M82" s="2">
        <v>0.14299999999999999</v>
      </c>
      <c r="N82" s="2">
        <v>2.4020000000000001</v>
      </c>
      <c r="O82" s="2">
        <v>43.079000000000001</v>
      </c>
      <c r="P82" s="2">
        <v>5.2999999999999999E-2</v>
      </c>
      <c r="Q82" s="2">
        <v>2.2629999999999999</v>
      </c>
      <c r="R82" s="2">
        <v>30.081</v>
      </c>
      <c r="S82" s="2">
        <v>5.7000000000000002E-2</v>
      </c>
    </row>
    <row r="83" spans="1:19" x14ac:dyDescent="0.15">
      <c r="A83" s="2">
        <v>33.285714285714285</v>
      </c>
      <c r="B83" s="2">
        <v>1.298</v>
      </c>
      <c r="C83" s="3">
        <v>1968.684</v>
      </c>
      <c r="D83" s="2">
        <v>0.129</v>
      </c>
      <c r="E83" s="2">
        <v>0.93400000000000005</v>
      </c>
      <c r="F83" s="3">
        <v>2006.9639999999999</v>
      </c>
      <c r="G83" s="2">
        <v>0.13800000000000001</v>
      </c>
      <c r="H83" s="2">
        <v>0.874</v>
      </c>
      <c r="I83" s="3">
        <v>1883.029</v>
      </c>
      <c r="J83" s="2">
        <v>0.14199999999999999</v>
      </c>
      <c r="K83" s="2">
        <v>0.59499999999999997</v>
      </c>
      <c r="L83" s="3">
        <v>1936.6869999999999</v>
      </c>
      <c r="M83" s="2">
        <v>0.14299999999999999</v>
      </c>
      <c r="N83" s="2">
        <v>2.4750000000000001</v>
      </c>
      <c r="O83" s="2">
        <v>43.298000000000002</v>
      </c>
      <c r="P83" s="2">
        <v>5.1999999999999998E-2</v>
      </c>
      <c r="Q83" s="2">
        <v>2.2509999999999999</v>
      </c>
      <c r="R83" s="2">
        <v>30.241</v>
      </c>
      <c r="S83" s="2">
        <v>5.6000000000000001E-2</v>
      </c>
    </row>
    <row r="84" spans="1:19" x14ac:dyDescent="0.15">
      <c r="A84" s="2">
        <v>33.428571428571431</v>
      </c>
      <c r="B84" s="2">
        <v>1.296</v>
      </c>
      <c r="C84" s="3">
        <v>1986.48</v>
      </c>
      <c r="D84" s="2">
        <v>0.129</v>
      </c>
      <c r="E84" s="2">
        <v>0.93799999999999994</v>
      </c>
      <c r="F84" s="3">
        <v>2025.2819999999999</v>
      </c>
      <c r="G84" s="2">
        <v>0.13800000000000001</v>
      </c>
      <c r="H84" s="2">
        <v>0.878</v>
      </c>
      <c r="I84" s="3">
        <v>1900.0719999999999</v>
      </c>
      <c r="J84" s="2">
        <v>0.14199999999999999</v>
      </c>
      <c r="K84" s="2">
        <v>0.59299999999999997</v>
      </c>
      <c r="L84" s="3">
        <v>1954.521</v>
      </c>
      <c r="M84" s="2">
        <v>0.14299999999999999</v>
      </c>
      <c r="N84" s="2">
        <v>2.5129999999999999</v>
      </c>
      <c r="O84" s="2">
        <v>43.406999999999996</v>
      </c>
      <c r="P84" s="2">
        <v>5.1999999999999998E-2</v>
      </c>
      <c r="Q84" s="2">
        <v>2.2450000000000001</v>
      </c>
      <c r="R84" s="2">
        <v>30.318999999999999</v>
      </c>
      <c r="S84" s="2">
        <v>5.6000000000000001E-2</v>
      </c>
    </row>
    <row r="85" spans="1:19" x14ac:dyDescent="0.15">
      <c r="A85" s="2">
        <v>33.571428571428569</v>
      </c>
      <c r="B85" s="2">
        <v>1.294</v>
      </c>
      <c r="C85" s="3">
        <v>2022.1559999999999</v>
      </c>
      <c r="D85" s="2">
        <v>0.129</v>
      </c>
      <c r="E85" s="2">
        <v>0.94599999999999995</v>
      </c>
      <c r="F85" s="3">
        <v>2062.107</v>
      </c>
      <c r="G85" s="2">
        <v>0.13700000000000001</v>
      </c>
      <c r="H85" s="2">
        <v>0.88400000000000001</v>
      </c>
      <c r="I85" s="3">
        <v>1934.376</v>
      </c>
      <c r="J85" s="2">
        <v>0.14199999999999999</v>
      </c>
      <c r="K85" s="2">
        <v>0.58899999999999997</v>
      </c>
      <c r="L85" s="3">
        <v>1990.2950000000001</v>
      </c>
      <c r="M85" s="2">
        <v>0.14299999999999999</v>
      </c>
      <c r="N85" s="2">
        <v>2.59</v>
      </c>
      <c r="O85" s="2">
        <v>43.624000000000002</v>
      </c>
      <c r="P85" s="2">
        <v>5.1999999999999998E-2</v>
      </c>
      <c r="Q85" s="2">
        <v>2.2320000000000002</v>
      </c>
      <c r="R85" s="2">
        <v>30.474</v>
      </c>
      <c r="S85" s="2">
        <v>5.5E-2</v>
      </c>
    </row>
    <row r="86" spans="1:19" x14ac:dyDescent="0.15">
      <c r="A86" s="2">
        <v>33.714285714285715</v>
      </c>
      <c r="B86" s="2">
        <v>1.292</v>
      </c>
      <c r="C86" s="3">
        <v>2040.0309999999999</v>
      </c>
      <c r="D86" s="2">
        <v>0.129</v>
      </c>
      <c r="E86" s="2">
        <v>0.95</v>
      </c>
      <c r="F86" s="3">
        <v>2080.6179999999999</v>
      </c>
      <c r="G86" s="2">
        <v>0.13700000000000001</v>
      </c>
      <c r="H86" s="2">
        <v>0.88700000000000001</v>
      </c>
      <c r="I86" s="3">
        <v>1951.634</v>
      </c>
      <c r="J86" s="2">
        <v>0.14099999999999999</v>
      </c>
      <c r="K86" s="2">
        <v>0.58699999999999997</v>
      </c>
      <c r="L86" s="3">
        <v>2008.239</v>
      </c>
      <c r="M86" s="2">
        <v>0.14199999999999999</v>
      </c>
      <c r="N86" s="2">
        <v>2.6280000000000001</v>
      </c>
      <c r="O86" s="2">
        <v>43.732999999999997</v>
      </c>
      <c r="P86" s="2">
        <v>5.1999999999999998E-2</v>
      </c>
      <c r="Q86" s="2">
        <v>2.2240000000000002</v>
      </c>
      <c r="R86" s="2">
        <v>30.55</v>
      </c>
      <c r="S86" s="2">
        <v>5.5E-2</v>
      </c>
    </row>
    <row r="87" spans="1:19" x14ac:dyDescent="0.15">
      <c r="A87" s="2">
        <v>33.857142857142854</v>
      </c>
      <c r="B87" s="2">
        <v>1.2889999999999999</v>
      </c>
      <c r="C87" s="3">
        <v>2075.8470000000002</v>
      </c>
      <c r="D87" s="2">
        <v>0.128</v>
      </c>
      <c r="E87" s="2">
        <v>0.95699999999999996</v>
      </c>
      <c r="F87" s="3">
        <v>2117.848</v>
      </c>
      <c r="G87" s="2">
        <v>0.13700000000000001</v>
      </c>
      <c r="H87" s="2">
        <v>0.89200000000000002</v>
      </c>
      <c r="I87" s="3">
        <v>1986.354</v>
      </c>
      <c r="J87" s="2">
        <v>0.14099999999999999</v>
      </c>
      <c r="K87" s="2">
        <v>0.58399999999999996</v>
      </c>
      <c r="L87" s="3">
        <v>2044.258</v>
      </c>
      <c r="M87" s="2">
        <v>0.14199999999999999</v>
      </c>
      <c r="N87" s="2">
        <v>2.706</v>
      </c>
      <c r="O87" s="2">
        <v>43.951000000000001</v>
      </c>
      <c r="P87" s="2">
        <v>5.1999999999999998E-2</v>
      </c>
      <c r="Q87" s="2">
        <v>2.2090000000000001</v>
      </c>
      <c r="R87" s="2">
        <v>30.699000000000002</v>
      </c>
      <c r="S87" s="2">
        <v>5.3999999999999999E-2</v>
      </c>
    </row>
    <row r="88" spans="1:19" x14ac:dyDescent="0.15">
      <c r="A88" s="2">
        <v>34</v>
      </c>
      <c r="B88" s="2">
        <v>1.288</v>
      </c>
      <c r="C88" s="3">
        <v>2093.7849999999999</v>
      </c>
      <c r="D88" s="2">
        <v>0.128</v>
      </c>
      <c r="E88" s="2">
        <v>0.96</v>
      </c>
      <c r="F88" s="3">
        <v>2136.5720000000001</v>
      </c>
      <c r="G88" s="2">
        <v>0.13600000000000001</v>
      </c>
      <c r="H88" s="2">
        <v>0.89500000000000002</v>
      </c>
      <c r="I88" s="3">
        <v>2003.8119999999999</v>
      </c>
      <c r="J88" s="2">
        <v>0.14099999999999999</v>
      </c>
      <c r="K88" s="2">
        <v>0.58199999999999996</v>
      </c>
      <c r="L88" s="3">
        <v>2062.3389999999999</v>
      </c>
      <c r="M88" s="2">
        <v>0.14199999999999999</v>
      </c>
      <c r="N88" s="2">
        <v>2.7450000000000001</v>
      </c>
      <c r="O88" s="2">
        <v>44.058999999999997</v>
      </c>
      <c r="P88" s="2">
        <v>5.1999999999999998E-2</v>
      </c>
      <c r="Q88" s="2">
        <v>2.2010000000000001</v>
      </c>
      <c r="R88" s="2">
        <v>30.773</v>
      </c>
      <c r="S88" s="2">
        <v>5.3999999999999999E-2</v>
      </c>
    </row>
    <row r="89" spans="1:19" x14ac:dyDescent="0.15">
      <c r="A89" s="2">
        <v>34.142857142857146</v>
      </c>
      <c r="B89" s="2">
        <v>1.286</v>
      </c>
      <c r="C89" s="3">
        <v>2111.741</v>
      </c>
      <c r="D89" s="2">
        <v>0.128</v>
      </c>
      <c r="E89" s="2">
        <v>0.96399999999999997</v>
      </c>
      <c r="F89" s="3">
        <v>2155.37</v>
      </c>
      <c r="G89" s="2">
        <v>0.13600000000000001</v>
      </c>
      <c r="H89" s="2">
        <v>0.89700000000000002</v>
      </c>
      <c r="I89" s="3">
        <v>2021.33</v>
      </c>
      <c r="J89" s="2">
        <v>0.14000000000000001</v>
      </c>
      <c r="K89" s="2">
        <v>0.58099999999999996</v>
      </c>
      <c r="L89" s="3">
        <v>2080.4720000000002</v>
      </c>
      <c r="M89" s="2">
        <v>0.14099999999999999</v>
      </c>
      <c r="N89" s="2">
        <v>2.7839999999999998</v>
      </c>
      <c r="O89" s="2">
        <v>44.167000000000002</v>
      </c>
      <c r="P89" s="2">
        <v>5.1999999999999998E-2</v>
      </c>
      <c r="Q89" s="2">
        <v>2.1920000000000002</v>
      </c>
      <c r="R89" s="2">
        <v>30.844999999999999</v>
      </c>
      <c r="S89" s="2">
        <v>5.2999999999999999E-2</v>
      </c>
    </row>
    <row r="90" spans="1:19" x14ac:dyDescent="0.15">
      <c r="A90" s="2">
        <v>34.285714285714285</v>
      </c>
      <c r="B90" s="2">
        <v>1.282</v>
      </c>
      <c r="C90" s="3">
        <v>2147.7020000000002</v>
      </c>
      <c r="D90" s="2">
        <v>0.128</v>
      </c>
      <c r="E90" s="2">
        <v>0.97</v>
      </c>
      <c r="F90" s="3">
        <v>2193.2040000000002</v>
      </c>
      <c r="G90" s="2">
        <v>0.13500000000000001</v>
      </c>
      <c r="H90" s="2">
        <v>0.90100000000000002</v>
      </c>
      <c r="I90" s="3">
        <v>2056.5360000000001</v>
      </c>
      <c r="J90" s="2">
        <v>0.14000000000000001</v>
      </c>
      <c r="K90" s="2">
        <v>0.57799999999999996</v>
      </c>
      <c r="L90" s="3">
        <v>2116.9</v>
      </c>
      <c r="M90" s="2">
        <v>0.14099999999999999</v>
      </c>
      <c r="N90" s="2">
        <v>2.8650000000000002</v>
      </c>
      <c r="O90" s="2">
        <v>44.383000000000003</v>
      </c>
      <c r="P90" s="2">
        <v>5.0999999999999997E-2</v>
      </c>
      <c r="Q90" s="2">
        <v>2.1739999999999999</v>
      </c>
      <c r="R90" s="2">
        <v>30.988</v>
      </c>
      <c r="S90" s="2">
        <v>5.1999999999999998E-2</v>
      </c>
    </row>
    <row r="91" spans="1:19" x14ac:dyDescent="0.15">
      <c r="A91" s="2">
        <v>34.428571428571431</v>
      </c>
      <c r="B91" s="2">
        <v>1.2809999999999999</v>
      </c>
      <c r="C91" s="3">
        <v>2165.6999999999998</v>
      </c>
      <c r="D91" s="2">
        <v>0.128</v>
      </c>
      <c r="E91" s="2">
        <v>0.97199999999999998</v>
      </c>
      <c r="F91" s="3">
        <v>2212.2440000000001</v>
      </c>
      <c r="G91" s="2">
        <v>0.13500000000000001</v>
      </c>
      <c r="H91" s="2">
        <v>0.90300000000000002</v>
      </c>
      <c r="I91" s="3">
        <v>2074.2170000000001</v>
      </c>
      <c r="J91" s="2">
        <v>0.13900000000000001</v>
      </c>
      <c r="K91" s="2">
        <v>0.57699999999999996</v>
      </c>
      <c r="L91" s="3">
        <v>2135.1950000000002</v>
      </c>
      <c r="M91" s="2">
        <v>0.14099999999999999</v>
      </c>
      <c r="N91" s="2">
        <v>2.9049999999999998</v>
      </c>
      <c r="O91" s="2">
        <v>44.491</v>
      </c>
      <c r="P91" s="2">
        <v>5.0999999999999997E-2</v>
      </c>
      <c r="Q91" s="2">
        <v>2.1640000000000001</v>
      </c>
      <c r="R91" s="2">
        <v>31.058</v>
      </c>
      <c r="S91" s="2">
        <v>5.1999999999999998E-2</v>
      </c>
    </row>
    <row r="92" spans="1:19" x14ac:dyDescent="0.15">
      <c r="A92" s="2">
        <v>34.571428571428569</v>
      </c>
      <c r="B92" s="2">
        <v>1.276</v>
      </c>
      <c r="C92" s="3">
        <v>2201.723</v>
      </c>
      <c r="D92" s="2">
        <v>0.128</v>
      </c>
      <c r="E92" s="2">
        <v>0.97699999999999998</v>
      </c>
      <c r="F92" s="3">
        <v>2250.5839999999998</v>
      </c>
      <c r="G92" s="2">
        <v>0.13400000000000001</v>
      </c>
      <c r="H92" s="2">
        <v>0.90500000000000003</v>
      </c>
      <c r="I92" s="3">
        <v>2109.7220000000002</v>
      </c>
      <c r="J92" s="2">
        <v>0.13900000000000001</v>
      </c>
      <c r="K92" s="2">
        <v>0.57499999999999996</v>
      </c>
      <c r="L92" s="3">
        <v>2171.9560000000001</v>
      </c>
      <c r="M92" s="2">
        <v>0.14000000000000001</v>
      </c>
      <c r="N92" s="2">
        <v>2.9870000000000001</v>
      </c>
      <c r="O92" s="2">
        <v>44.704999999999998</v>
      </c>
      <c r="P92" s="2">
        <v>5.0999999999999997E-2</v>
      </c>
      <c r="Q92" s="2">
        <v>2.1440000000000001</v>
      </c>
      <c r="R92" s="2">
        <v>31.196000000000002</v>
      </c>
      <c r="S92" s="2">
        <v>5.0999999999999997E-2</v>
      </c>
    </row>
    <row r="93" spans="1:19" x14ac:dyDescent="0.15">
      <c r="A93" s="2">
        <v>34.714285714285715</v>
      </c>
      <c r="B93" s="2">
        <v>1.274</v>
      </c>
      <c r="C93" s="3">
        <v>2219.7420000000002</v>
      </c>
      <c r="D93" s="2">
        <v>0.127</v>
      </c>
      <c r="E93" s="2">
        <v>0.97799999999999998</v>
      </c>
      <c r="F93" s="3">
        <v>2269.8890000000001</v>
      </c>
      <c r="G93" s="2">
        <v>0.13400000000000001</v>
      </c>
      <c r="H93" s="2">
        <v>0.90600000000000003</v>
      </c>
      <c r="I93" s="3">
        <v>2127.5390000000002</v>
      </c>
      <c r="J93" s="2">
        <v>0.13800000000000001</v>
      </c>
      <c r="K93" s="2">
        <v>0.57399999999999995</v>
      </c>
      <c r="L93" s="3">
        <v>2190.4270000000001</v>
      </c>
      <c r="M93" s="2">
        <v>0.14000000000000001</v>
      </c>
      <c r="N93" s="2">
        <v>3.028</v>
      </c>
      <c r="O93" s="2">
        <v>44.813000000000002</v>
      </c>
      <c r="P93" s="2">
        <v>5.0999999999999997E-2</v>
      </c>
      <c r="Q93" s="2">
        <v>2.133</v>
      </c>
      <c r="R93" s="2">
        <v>31.263999999999999</v>
      </c>
      <c r="S93" s="2">
        <v>5.0999999999999997E-2</v>
      </c>
    </row>
    <row r="94" spans="1:19" x14ac:dyDescent="0.15">
      <c r="A94" s="2">
        <v>34.857142857142854</v>
      </c>
      <c r="B94" s="2">
        <v>1.268</v>
      </c>
      <c r="C94" s="3">
        <v>2255.7860000000001</v>
      </c>
      <c r="D94" s="2">
        <v>0.127</v>
      </c>
      <c r="E94" s="2">
        <v>0.98099999999999998</v>
      </c>
      <c r="F94" s="3">
        <v>2308.7730000000001</v>
      </c>
      <c r="G94" s="2">
        <v>0.13300000000000001</v>
      </c>
      <c r="H94" s="2">
        <v>0.90800000000000003</v>
      </c>
      <c r="I94" s="3">
        <v>2163.2820000000002</v>
      </c>
      <c r="J94" s="2">
        <v>0.13700000000000001</v>
      </c>
      <c r="K94" s="2">
        <v>0.57199999999999995</v>
      </c>
      <c r="L94" s="3">
        <v>2227.5529999999999</v>
      </c>
      <c r="M94" s="2">
        <v>0.13900000000000001</v>
      </c>
      <c r="N94" s="2">
        <v>3.1080000000000001</v>
      </c>
      <c r="O94" s="2">
        <v>45.027000000000001</v>
      </c>
      <c r="P94" s="2">
        <v>5.0999999999999997E-2</v>
      </c>
      <c r="Q94" s="2">
        <v>2.1110000000000002</v>
      </c>
      <c r="R94" s="2">
        <v>31.398</v>
      </c>
      <c r="S94" s="2">
        <v>0.05</v>
      </c>
    </row>
    <row r="95" spans="1:19" x14ac:dyDescent="0.15">
      <c r="A95" s="2">
        <v>35</v>
      </c>
      <c r="B95" s="2">
        <v>1.266</v>
      </c>
      <c r="C95" s="3">
        <v>2273.8069999999998</v>
      </c>
      <c r="D95" s="2">
        <v>0.127</v>
      </c>
      <c r="E95" s="2">
        <v>0.98199999999999998</v>
      </c>
      <c r="F95" s="3">
        <v>2328.3510000000001</v>
      </c>
      <c r="G95" s="2">
        <v>0.13300000000000001</v>
      </c>
      <c r="H95" s="2">
        <v>0.90800000000000003</v>
      </c>
      <c r="I95" s="3">
        <v>2181.1950000000002</v>
      </c>
      <c r="J95" s="2">
        <v>0.13700000000000001</v>
      </c>
      <c r="K95" s="2">
        <v>0.57099999999999995</v>
      </c>
      <c r="L95" s="3">
        <v>2246.2089999999998</v>
      </c>
      <c r="M95" s="2">
        <v>0.13900000000000001</v>
      </c>
      <c r="N95" s="2">
        <v>3.1469999999999998</v>
      </c>
      <c r="O95" s="2">
        <v>45.134</v>
      </c>
      <c r="P95" s="2">
        <v>0.05</v>
      </c>
      <c r="Q95" s="2">
        <v>2.0990000000000002</v>
      </c>
      <c r="R95" s="2">
        <v>31.463000000000001</v>
      </c>
      <c r="S95" s="2">
        <v>0.05</v>
      </c>
    </row>
    <row r="96" spans="1:19" x14ac:dyDescent="0.15">
      <c r="A96" s="2">
        <v>35.142857142857146</v>
      </c>
      <c r="B96" s="2">
        <v>1.262</v>
      </c>
      <c r="C96" s="3">
        <v>2291.8270000000002</v>
      </c>
      <c r="D96" s="2">
        <v>0.127</v>
      </c>
      <c r="E96" s="2">
        <v>0.98199999999999998</v>
      </c>
      <c r="F96" s="3">
        <v>2348.0169999999998</v>
      </c>
      <c r="G96" s="2">
        <v>0.13300000000000001</v>
      </c>
      <c r="H96" s="2">
        <v>0.90800000000000003</v>
      </c>
      <c r="I96" s="3">
        <v>2199.1289999999999</v>
      </c>
      <c r="J96" s="2">
        <v>0.13700000000000001</v>
      </c>
      <c r="K96" s="2">
        <v>0.56999999999999995</v>
      </c>
      <c r="L96" s="3">
        <v>2264.9250000000002</v>
      </c>
      <c r="M96" s="2">
        <v>0.13800000000000001</v>
      </c>
      <c r="N96" s="2">
        <v>3.1850000000000001</v>
      </c>
      <c r="O96" s="2">
        <v>45.241</v>
      </c>
      <c r="P96" s="2">
        <v>0.05</v>
      </c>
      <c r="Q96" s="2">
        <v>2.0870000000000002</v>
      </c>
      <c r="R96" s="2">
        <v>31.529</v>
      </c>
      <c r="S96" s="2">
        <v>0.05</v>
      </c>
    </row>
    <row r="97" spans="1:19" x14ac:dyDescent="0.15">
      <c r="A97" s="2">
        <v>35.285714285714285</v>
      </c>
      <c r="B97" s="2">
        <v>1.2549999999999999</v>
      </c>
      <c r="C97" s="3">
        <v>2327.866</v>
      </c>
      <c r="D97" s="2">
        <v>0.126</v>
      </c>
      <c r="E97" s="2">
        <v>0.98099999999999998</v>
      </c>
      <c r="F97" s="3">
        <v>2387.5970000000002</v>
      </c>
      <c r="G97" s="2">
        <v>0.13200000000000001</v>
      </c>
      <c r="H97" s="2">
        <v>0.90800000000000003</v>
      </c>
      <c r="I97" s="3">
        <v>2235.0369999999998</v>
      </c>
      <c r="J97" s="2">
        <v>0.13600000000000001</v>
      </c>
      <c r="K97" s="2">
        <v>0.56699999999999995</v>
      </c>
      <c r="L97" s="3">
        <v>2302.5259999999998</v>
      </c>
      <c r="M97" s="2">
        <v>0.13700000000000001</v>
      </c>
      <c r="N97" s="2">
        <v>3.2589999999999999</v>
      </c>
      <c r="O97" s="2">
        <v>45.456000000000003</v>
      </c>
      <c r="P97" s="2">
        <v>0.05</v>
      </c>
      <c r="Q97" s="2">
        <v>2.0609999999999999</v>
      </c>
      <c r="R97" s="2">
        <v>31.657</v>
      </c>
      <c r="S97" s="2">
        <v>4.9000000000000002E-2</v>
      </c>
    </row>
    <row r="98" spans="1:19" x14ac:dyDescent="0.15">
      <c r="A98" s="2">
        <v>35.428571428571431</v>
      </c>
      <c r="B98" s="2">
        <v>1.2509999999999999</v>
      </c>
      <c r="C98" s="3">
        <v>2345.8879999999999</v>
      </c>
      <c r="D98" s="2">
        <v>0.126</v>
      </c>
      <c r="E98" s="2">
        <v>0.98</v>
      </c>
      <c r="F98" s="3">
        <v>2407.5030000000002</v>
      </c>
      <c r="G98" s="2">
        <v>0.13200000000000001</v>
      </c>
      <c r="H98" s="2">
        <v>0.90700000000000003</v>
      </c>
      <c r="I98" s="3">
        <v>2253.0030000000002</v>
      </c>
      <c r="J98" s="2">
        <v>0.13500000000000001</v>
      </c>
      <c r="K98" s="2">
        <v>0.56599999999999995</v>
      </c>
      <c r="L98" s="3">
        <v>2321.4079999999999</v>
      </c>
      <c r="M98" s="2">
        <v>0.13700000000000001</v>
      </c>
      <c r="N98" s="2">
        <v>3.2930000000000001</v>
      </c>
      <c r="O98" s="2">
        <v>45.563000000000002</v>
      </c>
      <c r="P98" s="2">
        <v>0.05</v>
      </c>
      <c r="Q98" s="2">
        <v>2.048</v>
      </c>
      <c r="R98" s="2">
        <v>31.72</v>
      </c>
      <c r="S98" s="2">
        <v>4.8000000000000001E-2</v>
      </c>
    </row>
    <row r="99" spans="1:19" x14ac:dyDescent="0.15">
      <c r="A99" s="2">
        <v>35.571428571428569</v>
      </c>
      <c r="B99" s="2">
        <v>1.2430000000000001</v>
      </c>
      <c r="C99" s="3">
        <v>2381.9409999999998</v>
      </c>
      <c r="D99" s="2">
        <v>0.126</v>
      </c>
      <c r="E99" s="2">
        <v>0.97699999999999998</v>
      </c>
      <c r="F99" s="3">
        <v>2447.5140000000001</v>
      </c>
      <c r="G99" s="2">
        <v>0.13100000000000001</v>
      </c>
      <c r="H99" s="2">
        <v>0.90500000000000003</v>
      </c>
      <c r="I99" s="3">
        <v>2288.9389999999999</v>
      </c>
      <c r="J99" s="2">
        <v>0.13400000000000001</v>
      </c>
      <c r="K99" s="2">
        <v>0.56299999999999994</v>
      </c>
      <c r="L99" s="3">
        <v>2359.3090000000002</v>
      </c>
      <c r="M99" s="2">
        <v>0.13600000000000001</v>
      </c>
      <c r="N99" s="2">
        <v>3.355</v>
      </c>
      <c r="O99" s="2">
        <v>45.777999999999999</v>
      </c>
      <c r="P99" s="2">
        <v>4.9000000000000002E-2</v>
      </c>
      <c r="Q99" s="2">
        <v>2.02</v>
      </c>
      <c r="R99" s="2">
        <v>31.844999999999999</v>
      </c>
      <c r="S99" s="2">
        <v>4.8000000000000001E-2</v>
      </c>
    </row>
    <row r="100" spans="1:19" x14ac:dyDescent="0.15">
      <c r="A100" s="2">
        <v>35.714285714285715</v>
      </c>
      <c r="B100" s="2">
        <v>1.238</v>
      </c>
      <c r="C100" s="3">
        <v>2399.9720000000002</v>
      </c>
      <c r="D100" s="2">
        <v>0.125</v>
      </c>
      <c r="E100" s="2">
        <v>0.97499999999999998</v>
      </c>
      <c r="F100" s="3">
        <v>2467.607</v>
      </c>
      <c r="G100" s="2">
        <v>0.13</v>
      </c>
      <c r="H100" s="2">
        <v>0.90400000000000003</v>
      </c>
      <c r="I100" s="3">
        <v>2306.904</v>
      </c>
      <c r="J100" s="2">
        <v>0.13400000000000001</v>
      </c>
      <c r="K100" s="2">
        <v>0.56200000000000006</v>
      </c>
      <c r="L100" s="3">
        <v>2378.3159999999998</v>
      </c>
      <c r="M100" s="2">
        <v>0.13600000000000001</v>
      </c>
      <c r="N100" s="2">
        <v>3.3820000000000001</v>
      </c>
      <c r="O100" s="2">
        <v>45.884999999999998</v>
      </c>
      <c r="P100" s="2">
        <v>4.9000000000000002E-2</v>
      </c>
      <c r="Q100" s="2">
        <v>2.0049999999999999</v>
      </c>
      <c r="R100" s="2">
        <v>31.905999999999999</v>
      </c>
      <c r="S100" s="2">
        <v>4.7E-2</v>
      </c>
    </row>
    <row r="101" spans="1:19" x14ac:dyDescent="0.15">
      <c r="A101" s="2">
        <v>35.857142857142854</v>
      </c>
      <c r="B101" s="2">
        <v>1.2270000000000001</v>
      </c>
      <c r="C101" s="3">
        <v>2436.0320000000002</v>
      </c>
      <c r="D101" s="2">
        <v>0.125</v>
      </c>
      <c r="E101" s="2">
        <v>0.96799999999999997</v>
      </c>
      <c r="F101" s="3">
        <v>2507.931</v>
      </c>
      <c r="G101" s="2">
        <v>0.129</v>
      </c>
      <c r="H101" s="2">
        <v>0.9</v>
      </c>
      <c r="I101" s="3">
        <v>2342.8069999999998</v>
      </c>
      <c r="J101" s="2">
        <v>0.13300000000000001</v>
      </c>
      <c r="K101" s="2">
        <v>0.55900000000000005</v>
      </c>
      <c r="L101" s="3">
        <v>2416.4</v>
      </c>
      <c r="M101" s="2">
        <v>0.13500000000000001</v>
      </c>
      <c r="N101" s="2">
        <v>3.427</v>
      </c>
      <c r="O101" s="2">
        <v>46.100999999999999</v>
      </c>
      <c r="P101" s="2">
        <v>4.8000000000000001E-2</v>
      </c>
      <c r="Q101" s="2">
        <v>1.9750000000000001</v>
      </c>
      <c r="R101" s="2">
        <v>32.027000000000001</v>
      </c>
      <c r="S101" s="2">
        <v>4.7E-2</v>
      </c>
    </row>
    <row r="102" spans="1:19" x14ac:dyDescent="0.15">
      <c r="A102" s="2">
        <v>36</v>
      </c>
      <c r="B102" s="2">
        <v>1.2210000000000001</v>
      </c>
      <c r="C102" s="3">
        <v>2454.0569999999998</v>
      </c>
      <c r="D102" s="2">
        <v>0.124</v>
      </c>
      <c r="E102" s="2">
        <v>0.96399999999999997</v>
      </c>
      <c r="F102" s="3">
        <v>2528.145</v>
      </c>
      <c r="G102" s="2">
        <v>0.129</v>
      </c>
      <c r="H102" s="2">
        <v>0.89800000000000002</v>
      </c>
      <c r="I102" s="3">
        <v>2360.7399999999998</v>
      </c>
      <c r="J102" s="2">
        <v>0.13200000000000001</v>
      </c>
      <c r="K102" s="2">
        <v>0.55800000000000005</v>
      </c>
      <c r="L102" s="3">
        <v>2435.4540000000002</v>
      </c>
      <c r="M102" s="2">
        <v>0.13400000000000001</v>
      </c>
      <c r="N102" s="2">
        <v>3.444</v>
      </c>
      <c r="O102" s="2">
        <v>46.209000000000003</v>
      </c>
      <c r="P102" s="2">
        <v>4.8000000000000001E-2</v>
      </c>
      <c r="Q102" s="2">
        <v>1.96</v>
      </c>
      <c r="R102" s="2">
        <v>32.085999999999999</v>
      </c>
      <c r="S102" s="2">
        <v>4.5999999999999999E-2</v>
      </c>
    </row>
    <row r="103" spans="1:19" x14ac:dyDescent="0.15">
      <c r="A103" s="2">
        <v>36.142857142857146</v>
      </c>
      <c r="B103" s="2">
        <v>1.214</v>
      </c>
      <c r="C103" s="3">
        <v>2472.0729999999999</v>
      </c>
      <c r="D103" s="2">
        <v>0.124</v>
      </c>
      <c r="E103" s="2">
        <v>0.96</v>
      </c>
      <c r="F103" s="3">
        <v>2548.3809999999999</v>
      </c>
      <c r="G103" s="2">
        <v>0.129</v>
      </c>
      <c r="H103" s="2">
        <v>0.89500000000000002</v>
      </c>
      <c r="I103" s="3">
        <v>2378.6550000000002</v>
      </c>
      <c r="J103" s="2">
        <v>0.13200000000000001</v>
      </c>
      <c r="K103" s="2">
        <v>0.55600000000000005</v>
      </c>
      <c r="L103" s="3">
        <v>2454.5030000000002</v>
      </c>
      <c r="M103" s="2">
        <v>0.13400000000000001</v>
      </c>
      <c r="N103" s="2">
        <v>3.4590000000000001</v>
      </c>
      <c r="O103" s="2">
        <v>46.317</v>
      </c>
      <c r="P103" s="2">
        <v>4.8000000000000001E-2</v>
      </c>
      <c r="Q103" s="2">
        <v>1.944</v>
      </c>
      <c r="R103" s="2">
        <v>32.145000000000003</v>
      </c>
      <c r="S103" s="2">
        <v>4.5999999999999999E-2</v>
      </c>
    </row>
    <row r="104" spans="1:19" x14ac:dyDescent="0.15">
      <c r="A104" s="2">
        <v>36.285714285714285</v>
      </c>
      <c r="B104" s="2">
        <v>1.2</v>
      </c>
      <c r="C104" s="3">
        <v>2508.0549999999998</v>
      </c>
      <c r="D104" s="2">
        <v>0.124</v>
      </c>
      <c r="E104" s="2">
        <v>0.94899999999999995</v>
      </c>
      <c r="F104" s="3">
        <v>2588.8760000000002</v>
      </c>
      <c r="G104" s="2">
        <v>0.128</v>
      </c>
      <c r="H104" s="2">
        <v>0.88900000000000001</v>
      </c>
      <c r="I104" s="3">
        <v>2414.4160000000002</v>
      </c>
      <c r="J104" s="2">
        <v>0.13100000000000001</v>
      </c>
      <c r="K104" s="2">
        <v>0.55300000000000005</v>
      </c>
      <c r="L104" s="3">
        <v>2492.5479999999998</v>
      </c>
      <c r="M104" s="2">
        <v>0.13300000000000001</v>
      </c>
      <c r="N104" s="2">
        <v>3.476</v>
      </c>
      <c r="O104" s="2">
        <v>46.530999999999999</v>
      </c>
      <c r="P104" s="2">
        <v>4.7E-2</v>
      </c>
      <c r="Q104" s="2">
        <v>1.911</v>
      </c>
      <c r="R104" s="2">
        <v>32.26</v>
      </c>
      <c r="S104" s="2">
        <v>4.4999999999999998E-2</v>
      </c>
    </row>
    <row r="105" spans="1:19" x14ac:dyDescent="0.15">
      <c r="A105" s="2">
        <v>36.428571428571431</v>
      </c>
      <c r="B105" s="2">
        <v>1.1919999999999999</v>
      </c>
      <c r="C105" s="3">
        <v>2526.011</v>
      </c>
      <c r="D105" s="2">
        <v>0.123</v>
      </c>
      <c r="E105" s="2">
        <v>0.94299999999999995</v>
      </c>
      <c r="F105" s="3">
        <v>2609.1149999999998</v>
      </c>
      <c r="G105" s="2">
        <v>0.127</v>
      </c>
      <c r="H105" s="2">
        <v>0.88500000000000001</v>
      </c>
      <c r="I105" s="3">
        <v>2432.2559999999999</v>
      </c>
      <c r="J105" s="2">
        <v>0.13</v>
      </c>
      <c r="K105" s="2">
        <v>0.55200000000000005</v>
      </c>
      <c r="L105" s="3">
        <v>2511.5239999999999</v>
      </c>
      <c r="M105" s="2">
        <v>0.13200000000000001</v>
      </c>
      <c r="N105" s="2">
        <v>3.4790000000000001</v>
      </c>
      <c r="O105" s="2">
        <v>46.637</v>
      </c>
      <c r="P105" s="2">
        <v>4.7E-2</v>
      </c>
      <c r="Q105" s="2">
        <v>1.895</v>
      </c>
      <c r="R105" s="2">
        <v>32.316000000000003</v>
      </c>
      <c r="S105" s="2">
        <v>4.4999999999999998E-2</v>
      </c>
    </row>
    <row r="106" spans="1:19" x14ac:dyDescent="0.15">
      <c r="A106" s="2">
        <v>36.571428571428569</v>
      </c>
      <c r="B106" s="2">
        <v>1.175</v>
      </c>
      <c r="C106" s="3">
        <v>2561.8229999999999</v>
      </c>
      <c r="D106" s="2">
        <v>0.123</v>
      </c>
      <c r="E106" s="2">
        <v>0.93</v>
      </c>
      <c r="F106" s="3">
        <v>2649.52</v>
      </c>
      <c r="G106" s="2">
        <v>0.126</v>
      </c>
      <c r="H106" s="2">
        <v>0.877</v>
      </c>
      <c r="I106" s="3">
        <v>2467.8330000000001</v>
      </c>
      <c r="J106" s="2">
        <v>0.129</v>
      </c>
      <c r="K106" s="2">
        <v>0.54900000000000004</v>
      </c>
      <c r="L106" s="3">
        <v>2549.337</v>
      </c>
      <c r="M106" s="2">
        <v>0.13100000000000001</v>
      </c>
      <c r="N106" s="2">
        <v>3.4740000000000002</v>
      </c>
      <c r="O106" s="2">
        <v>46.845999999999997</v>
      </c>
      <c r="P106" s="2">
        <v>4.5999999999999999E-2</v>
      </c>
      <c r="Q106" s="2">
        <v>1.861</v>
      </c>
      <c r="R106" s="2">
        <v>32.424999999999997</v>
      </c>
      <c r="S106" s="2">
        <v>4.3999999999999997E-2</v>
      </c>
    </row>
    <row r="107" spans="1:19" x14ac:dyDescent="0.15">
      <c r="A107" s="2">
        <v>36.714285714285715</v>
      </c>
      <c r="B107" s="2">
        <v>1.1659999999999999</v>
      </c>
      <c r="C107" s="3">
        <v>2579.6640000000002</v>
      </c>
      <c r="D107" s="2">
        <v>0.122</v>
      </c>
      <c r="E107" s="2">
        <v>0.92200000000000004</v>
      </c>
      <c r="F107" s="3">
        <v>2669.6570000000002</v>
      </c>
      <c r="G107" s="2">
        <v>0.126</v>
      </c>
      <c r="H107" s="2">
        <v>0.873</v>
      </c>
      <c r="I107" s="3">
        <v>2485.56</v>
      </c>
      <c r="J107" s="2">
        <v>0.129</v>
      </c>
      <c r="K107" s="2">
        <v>0.54800000000000004</v>
      </c>
      <c r="L107" s="3">
        <v>2568.154</v>
      </c>
      <c r="M107" s="2">
        <v>0.13</v>
      </c>
      <c r="N107" s="2">
        <v>3.4649999999999999</v>
      </c>
      <c r="O107" s="2">
        <v>46.948999999999998</v>
      </c>
      <c r="P107" s="2">
        <v>4.4999999999999998E-2</v>
      </c>
      <c r="Q107" s="2">
        <v>1.8440000000000001</v>
      </c>
      <c r="R107" s="2">
        <v>32.478000000000002</v>
      </c>
      <c r="S107" s="2">
        <v>4.3999999999999997E-2</v>
      </c>
    </row>
    <row r="108" spans="1:19" x14ac:dyDescent="0.15">
      <c r="A108" s="2">
        <v>36.857142857142854</v>
      </c>
      <c r="B108" s="2">
        <v>1.1459999999999999</v>
      </c>
      <c r="C108" s="3">
        <v>2615.1799999999998</v>
      </c>
      <c r="D108" s="2">
        <v>0.121</v>
      </c>
      <c r="E108" s="2">
        <v>0.90600000000000003</v>
      </c>
      <c r="F108" s="3">
        <v>2709.721</v>
      </c>
      <c r="G108" s="2">
        <v>0.125</v>
      </c>
      <c r="H108" s="2">
        <v>0.86299999999999999</v>
      </c>
      <c r="I108" s="3">
        <v>2520.8620000000001</v>
      </c>
      <c r="J108" s="2">
        <v>0.127</v>
      </c>
      <c r="K108" s="2">
        <v>0.54600000000000004</v>
      </c>
      <c r="L108" s="3">
        <v>2605.5509999999999</v>
      </c>
      <c r="M108" s="2">
        <v>0.129</v>
      </c>
      <c r="N108" s="2">
        <v>3.4359999999999999</v>
      </c>
      <c r="O108" s="2">
        <v>47.151000000000003</v>
      </c>
      <c r="P108" s="2">
        <v>4.4999999999999998E-2</v>
      </c>
      <c r="Q108" s="2">
        <v>1.81</v>
      </c>
      <c r="R108" s="2">
        <v>32.581000000000003</v>
      </c>
      <c r="S108" s="2">
        <v>4.2999999999999997E-2</v>
      </c>
    </row>
    <row r="109" spans="1:19" x14ac:dyDescent="0.15">
      <c r="A109" s="2">
        <v>37</v>
      </c>
      <c r="B109" s="2">
        <v>1.135</v>
      </c>
      <c r="C109" s="3">
        <v>2632.837</v>
      </c>
      <c r="D109" s="2">
        <v>0.121</v>
      </c>
      <c r="E109" s="2">
        <v>0.89700000000000002</v>
      </c>
      <c r="F109" s="3">
        <v>2729.6120000000001</v>
      </c>
      <c r="G109" s="2">
        <v>0.124</v>
      </c>
      <c r="H109" s="2">
        <v>0.85699999999999998</v>
      </c>
      <c r="I109" s="3">
        <v>2538.4189999999999</v>
      </c>
      <c r="J109" s="2">
        <v>0.127</v>
      </c>
      <c r="K109" s="2">
        <v>0.54400000000000004</v>
      </c>
      <c r="L109" s="3">
        <v>2624.1019999999999</v>
      </c>
      <c r="M109" s="2">
        <v>0.129</v>
      </c>
      <c r="N109" s="2">
        <v>3.415</v>
      </c>
      <c r="O109" s="2">
        <v>47.249000000000002</v>
      </c>
      <c r="P109" s="2">
        <v>4.3999999999999997E-2</v>
      </c>
      <c r="Q109" s="2">
        <v>1.7929999999999999</v>
      </c>
      <c r="R109" s="2">
        <v>32.630000000000003</v>
      </c>
      <c r="S109" s="2">
        <v>4.2999999999999997E-2</v>
      </c>
    </row>
    <row r="110" spans="1:19" x14ac:dyDescent="0.15">
      <c r="A110" s="2">
        <v>37.142857142857146</v>
      </c>
      <c r="B110" s="2">
        <v>1.125</v>
      </c>
      <c r="C110" s="3">
        <v>2650.4140000000002</v>
      </c>
      <c r="D110" s="2">
        <v>0.121</v>
      </c>
      <c r="E110" s="2">
        <v>0.88700000000000001</v>
      </c>
      <c r="F110" s="3">
        <v>2749.3829999999998</v>
      </c>
      <c r="G110" s="2">
        <v>0.123</v>
      </c>
      <c r="H110" s="2">
        <v>0.85199999999999998</v>
      </c>
      <c r="I110" s="3">
        <v>2555.9029999999998</v>
      </c>
      <c r="J110" s="2">
        <v>0.126</v>
      </c>
      <c r="K110" s="2">
        <v>0.54300000000000004</v>
      </c>
      <c r="L110" s="3">
        <v>2642.5390000000002</v>
      </c>
      <c r="M110" s="2">
        <v>0.128</v>
      </c>
      <c r="N110" s="2">
        <v>3.391</v>
      </c>
      <c r="O110" s="2">
        <v>47.344999999999999</v>
      </c>
      <c r="P110" s="2">
        <v>4.3999999999999997E-2</v>
      </c>
      <c r="Q110" s="2">
        <v>1.7769999999999999</v>
      </c>
      <c r="R110" s="2">
        <v>32.677</v>
      </c>
      <c r="S110" s="2">
        <v>4.2999999999999997E-2</v>
      </c>
    </row>
    <row r="111" spans="1:19" x14ac:dyDescent="0.15">
      <c r="A111" s="2">
        <v>37.285714285714285</v>
      </c>
      <c r="B111" s="2">
        <v>1.101</v>
      </c>
      <c r="C111" s="3">
        <v>2685.2890000000002</v>
      </c>
      <c r="D111" s="2">
        <v>0.12</v>
      </c>
      <c r="E111" s="2">
        <v>0.86699999999999999</v>
      </c>
      <c r="F111" s="3">
        <v>2788.491</v>
      </c>
      <c r="G111" s="2">
        <v>0.122</v>
      </c>
      <c r="H111" s="2">
        <v>0.84</v>
      </c>
      <c r="I111" s="3">
        <v>2590.6260000000002</v>
      </c>
      <c r="J111" s="2">
        <v>0.125</v>
      </c>
      <c r="K111" s="2">
        <v>0.54100000000000004</v>
      </c>
      <c r="L111" s="3">
        <v>2679.0140000000001</v>
      </c>
      <c r="M111" s="2">
        <v>0.127</v>
      </c>
      <c r="N111" s="2">
        <v>3.3330000000000002</v>
      </c>
      <c r="O111" s="2">
        <v>47.53</v>
      </c>
      <c r="P111" s="2">
        <v>4.2999999999999997E-2</v>
      </c>
      <c r="Q111" s="2">
        <v>1.744</v>
      </c>
      <c r="R111" s="2">
        <v>32.765999999999998</v>
      </c>
      <c r="S111" s="2">
        <v>4.2000000000000003E-2</v>
      </c>
    </row>
    <row r="112" spans="1:19" x14ac:dyDescent="0.15">
      <c r="A112" s="2">
        <v>37.428571428571431</v>
      </c>
      <c r="B112" s="2">
        <v>1.089</v>
      </c>
      <c r="C112" s="3">
        <v>2702.5680000000002</v>
      </c>
      <c r="D112" s="2">
        <v>0.11899999999999999</v>
      </c>
      <c r="E112" s="2">
        <v>0.85699999999999998</v>
      </c>
      <c r="F112" s="3">
        <v>2807.79</v>
      </c>
      <c r="G112" s="2">
        <v>0.122</v>
      </c>
      <c r="H112" s="2">
        <v>0.83299999999999996</v>
      </c>
      <c r="I112" s="3">
        <v>2607.8539999999998</v>
      </c>
      <c r="J112" s="2">
        <v>0.124</v>
      </c>
      <c r="K112" s="2">
        <v>0.54</v>
      </c>
      <c r="L112" s="3">
        <v>2697.0309999999999</v>
      </c>
      <c r="M112" s="2">
        <v>0.126</v>
      </c>
      <c r="N112" s="2">
        <v>3.3</v>
      </c>
      <c r="O112" s="2">
        <v>47.618000000000002</v>
      </c>
      <c r="P112" s="2">
        <v>4.2999999999999997E-2</v>
      </c>
      <c r="Q112" s="2">
        <v>1.7290000000000001</v>
      </c>
      <c r="R112" s="2">
        <v>32.808</v>
      </c>
      <c r="S112" s="2">
        <v>4.2000000000000003E-2</v>
      </c>
    </row>
    <row r="113" spans="1:19" x14ac:dyDescent="0.15">
      <c r="A113" s="2">
        <v>37.571428571428569</v>
      </c>
      <c r="B113" s="2">
        <v>1.0640000000000001</v>
      </c>
      <c r="C113" s="3">
        <v>2736.7750000000001</v>
      </c>
      <c r="D113" s="2">
        <v>0.11899999999999999</v>
      </c>
      <c r="E113" s="2">
        <v>0.83599999999999997</v>
      </c>
      <c r="F113" s="3">
        <v>2845.8090000000002</v>
      </c>
      <c r="G113" s="2">
        <v>0.121</v>
      </c>
      <c r="H113" s="2">
        <v>0.82</v>
      </c>
      <c r="I113" s="3">
        <v>2642.0039999999999</v>
      </c>
      <c r="J113" s="2">
        <v>0.123</v>
      </c>
      <c r="K113" s="2">
        <v>0.53900000000000003</v>
      </c>
      <c r="L113" s="3">
        <v>2732.578</v>
      </c>
      <c r="M113" s="2">
        <v>0.125</v>
      </c>
      <c r="N113" s="2">
        <v>3.226</v>
      </c>
      <c r="O113" s="2">
        <v>47.787999999999997</v>
      </c>
      <c r="P113" s="2">
        <v>4.2000000000000003E-2</v>
      </c>
      <c r="Q113" s="2">
        <v>1.7</v>
      </c>
      <c r="R113" s="2">
        <v>32.884</v>
      </c>
      <c r="S113" s="2">
        <v>4.2000000000000003E-2</v>
      </c>
    </row>
    <row r="114" spans="1:19" x14ac:dyDescent="0.15">
      <c r="A114" s="2">
        <v>37.714285714285715</v>
      </c>
      <c r="B114" s="2">
        <v>1.0509999999999999</v>
      </c>
      <c r="C114" s="3">
        <v>2753.6880000000001</v>
      </c>
      <c r="D114" s="2">
        <v>0.11799999999999999</v>
      </c>
      <c r="E114" s="2">
        <v>0.82499999999999996</v>
      </c>
      <c r="F114" s="3">
        <v>2864.5050000000001</v>
      </c>
      <c r="G114" s="2">
        <v>0.12</v>
      </c>
      <c r="H114" s="2">
        <v>0.81299999999999994</v>
      </c>
      <c r="I114" s="3">
        <v>2658.9079999999999</v>
      </c>
      <c r="J114" s="2">
        <v>0.122</v>
      </c>
      <c r="K114" s="2">
        <v>0.53800000000000003</v>
      </c>
      <c r="L114" s="3">
        <v>2750.09</v>
      </c>
      <c r="M114" s="2">
        <v>0.124</v>
      </c>
      <c r="N114" s="2">
        <v>3.1850000000000001</v>
      </c>
      <c r="O114" s="2">
        <v>47.869</v>
      </c>
      <c r="P114" s="2">
        <v>4.2000000000000003E-2</v>
      </c>
      <c r="Q114" s="2">
        <v>1.6859999999999999</v>
      </c>
      <c r="R114" s="2">
        <v>32.918999999999997</v>
      </c>
      <c r="S114" s="2">
        <v>4.1000000000000002E-2</v>
      </c>
    </row>
    <row r="115" spans="1:19" x14ac:dyDescent="0.15">
      <c r="A115" s="2">
        <v>37.857142857142854</v>
      </c>
      <c r="B115" s="2">
        <v>1.024</v>
      </c>
      <c r="C115" s="3">
        <v>2787.0949999999998</v>
      </c>
      <c r="D115" s="2">
        <v>0.11700000000000001</v>
      </c>
      <c r="E115" s="2">
        <v>0.80300000000000005</v>
      </c>
      <c r="F115" s="3">
        <v>2901.2179999999998</v>
      </c>
      <c r="G115" s="2">
        <v>0.11899999999999999</v>
      </c>
      <c r="H115" s="2">
        <v>0.79800000000000004</v>
      </c>
      <c r="I115" s="3">
        <v>2692.326</v>
      </c>
      <c r="J115" s="2">
        <v>0.121</v>
      </c>
      <c r="K115" s="2">
        <v>0.53600000000000003</v>
      </c>
      <c r="L115" s="3">
        <v>2784.5680000000002</v>
      </c>
      <c r="M115" s="2">
        <v>0.123</v>
      </c>
      <c r="N115" s="2">
        <v>3.1</v>
      </c>
      <c r="O115" s="2">
        <v>48.026000000000003</v>
      </c>
      <c r="P115" s="2">
        <v>4.1000000000000002E-2</v>
      </c>
      <c r="Q115" s="2">
        <v>1.661</v>
      </c>
      <c r="R115" s="2">
        <v>32.981999999999999</v>
      </c>
      <c r="S115" s="2">
        <v>4.1000000000000002E-2</v>
      </c>
    </row>
    <row r="116" spans="1:19" x14ac:dyDescent="0.15">
      <c r="A116" s="2">
        <v>38</v>
      </c>
      <c r="B116" s="2">
        <v>1.01</v>
      </c>
      <c r="C116" s="3">
        <v>2803.5749999999998</v>
      </c>
      <c r="D116" s="2">
        <v>0.11700000000000001</v>
      </c>
      <c r="E116" s="2">
        <v>0.79200000000000004</v>
      </c>
      <c r="F116" s="3">
        <v>2919.2190000000001</v>
      </c>
      <c r="G116" s="2">
        <v>0.11799999999999999</v>
      </c>
      <c r="H116" s="2">
        <v>0.79100000000000004</v>
      </c>
      <c r="I116" s="3">
        <v>2708.82</v>
      </c>
      <c r="J116" s="2">
        <v>0.12</v>
      </c>
      <c r="K116" s="2">
        <v>0.53500000000000003</v>
      </c>
      <c r="L116" s="3">
        <v>2801.5320000000002</v>
      </c>
      <c r="M116" s="2">
        <v>0.122</v>
      </c>
      <c r="N116" s="2">
        <v>3.0550000000000002</v>
      </c>
      <c r="O116" s="2">
        <v>48.100999999999999</v>
      </c>
      <c r="P116" s="2">
        <v>4.1000000000000002E-2</v>
      </c>
      <c r="Q116" s="2">
        <v>1.649</v>
      </c>
      <c r="R116" s="2">
        <v>33.011000000000003</v>
      </c>
      <c r="S116" s="2">
        <v>4.1000000000000002E-2</v>
      </c>
    </row>
    <row r="117" spans="1:19" x14ac:dyDescent="0.15">
      <c r="A117" s="2">
        <v>38.142857142857146</v>
      </c>
      <c r="B117" s="2">
        <v>0.996</v>
      </c>
      <c r="C117" s="3">
        <v>2819.8969999999999</v>
      </c>
      <c r="D117" s="2">
        <v>0.11600000000000001</v>
      </c>
      <c r="E117" s="2">
        <v>0.78</v>
      </c>
      <c r="F117" s="3">
        <v>2936.973</v>
      </c>
      <c r="G117" s="2">
        <v>0.11799999999999999</v>
      </c>
      <c r="H117" s="2">
        <v>0.78300000000000003</v>
      </c>
      <c r="I117" s="3">
        <v>2725.1559999999999</v>
      </c>
      <c r="J117" s="2">
        <v>0.12</v>
      </c>
      <c r="K117" s="2">
        <v>0.53400000000000003</v>
      </c>
      <c r="L117" s="3">
        <v>2818.31</v>
      </c>
      <c r="M117" s="2">
        <v>0.122</v>
      </c>
      <c r="N117" s="2">
        <v>3.008</v>
      </c>
      <c r="O117" s="2">
        <v>48.176000000000002</v>
      </c>
      <c r="P117" s="2">
        <v>0.04</v>
      </c>
      <c r="Q117" s="2">
        <v>1.6379999999999999</v>
      </c>
      <c r="R117" s="2">
        <v>33.036999999999999</v>
      </c>
      <c r="S117" s="2">
        <v>4.1000000000000002E-2</v>
      </c>
    </row>
    <row r="118" spans="1:19" x14ac:dyDescent="0.15">
      <c r="A118" s="2">
        <v>38.285714285714285</v>
      </c>
      <c r="B118" s="2">
        <v>0.96799999999999997</v>
      </c>
      <c r="C118" s="3">
        <v>2852.0360000000001</v>
      </c>
      <c r="D118" s="2">
        <v>0.115</v>
      </c>
      <c r="E118" s="2">
        <v>0.75800000000000001</v>
      </c>
      <c r="F118" s="3">
        <v>2971.7130000000002</v>
      </c>
      <c r="G118" s="2">
        <v>0.11700000000000001</v>
      </c>
      <c r="H118" s="2">
        <v>0.76800000000000002</v>
      </c>
      <c r="I118" s="3">
        <v>2757.3130000000001</v>
      </c>
      <c r="J118" s="2">
        <v>0.11899999999999999</v>
      </c>
      <c r="K118" s="2">
        <v>0.53200000000000003</v>
      </c>
      <c r="L118" s="3">
        <v>2851.3150000000001</v>
      </c>
      <c r="M118" s="2">
        <v>0.12</v>
      </c>
      <c r="N118" s="2">
        <v>2.9129999999999998</v>
      </c>
      <c r="O118" s="2">
        <v>48.322000000000003</v>
      </c>
      <c r="P118" s="2">
        <v>0.04</v>
      </c>
      <c r="Q118" s="2">
        <v>1.619</v>
      </c>
      <c r="R118" s="2">
        <v>33.082000000000001</v>
      </c>
      <c r="S118" s="2">
        <v>4.1000000000000002E-2</v>
      </c>
    </row>
    <row r="119" spans="1:19" x14ac:dyDescent="0.15">
      <c r="A119" s="2">
        <v>38.428571428571431</v>
      </c>
      <c r="B119" s="2">
        <v>0.95399999999999996</v>
      </c>
      <c r="C119" s="3">
        <v>2867.8420000000001</v>
      </c>
      <c r="D119" s="2">
        <v>0.115</v>
      </c>
      <c r="E119" s="2">
        <v>0.747</v>
      </c>
      <c r="F119" s="3">
        <v>2988.69</v>
      </c>
      <c r="G119" s="2">
        <v>0.11600000000000001</v>
      </c>
      <c r="H119" s="2">
        <v>0.76</v>
      </c>
      <c r="I119" s="3">
        <v>2773.1239999999998</v>
      </c>
      <c r="J119" s="2">
        <v>0.11799999999999999</v>
      </c>
      <c r="K119" s="2">
        <v>0.53100000000000003</v>
      </c>
      <c r="L119" s="3">
        <v>2867.5459999999998</v>
      </c>
      <c r="M119" s="2">
        <v>0.12</v>
      </c>
      <c r="N119" s="2">
        <v>2.863</v>
      </c>
      <c r="O119" s="2">
        <v>48.393000000000001</v>
      </c>
      <c r="P119" s="2">
        <v>3.9E-2</v>
      </c>
      <c r="Q119" s="2">
        <v>1.61</v>
      </c>
      <c r="R119" s="2">
        <v>33.103000000000002</v>
      </c>
      <c r="S119" s="2">
        <v>0.04</v>
      </c>
    </row>
    <row r="120" spans="1:19" x14ac:dyDescent="0.15">
      <c r="A120" s="2">
        <v>38.571428571428569</v>
      </c>
      <c r="B120" s="2">
        <v>0.92500000000000004</v>
      </c>
      <c r="C120" s="3">
        <v>2898.8919999999998</v>
      </c>
      <c r="D120" s="2">
        <v>0.114</v>
      </c>
      <c r="E120" s="2">
        <v>0.72599999999999998</v>
      </c>
      <c r="F120" s="3">
        <v>3021.826</v>
      </c>
      <c r="G120" s="2">
        <v>0.115</v>
      </c>
      <c r="H120" s="2">
        <v>0.745</v>
      </c>
      <c r="I120" s="3">
        <v>2804.1909999999998</v>
      </c>
      <c r="J120" s="2">
        <v>0.11700000000000001</v>
      </c>
      <c r="K120" s="2">
        <v>0.52900000000000003</v>
      </c>
      <c r="L120" s="3">
        <v>2899.4810000000002</v>
      </c>
      <c r="M120" s="2">
        <v>0.11899999999999999</v>
      </c>
      <c r="N120" s="2">
        <v>2.7610000000000001</v>
      </c>
      <c r="O120" s="2">
        <v>48.533999999999999</v>
      </c>
      <c r="P120" s="2">
        <v>3.9E-2</v>
      </c>
      <c r="Q120" s="2">
        <v>1.595</v>
      </c>
      <c r="R120" s="2">
        <v>33.14</v>
      </c>
      <c r="S120" s="2">
        <v>0.04</v>
      </c>
    </row>
    <row r="121" spans="1:19" x14ac:dyDescent="0.15">
      <c r="A121" s="2">
        <v>38.714285714285715</v>
      </c>
      <c r="B121" s="2">
        <v>0.91</v>
      </c>
      <c r="C121" s="3">
        <v>2914.1289999999999</v>
      </c>
      <c r="D121" s="2">
        <v>0.114</v>
      </c>
      <c r="E121" s="2">
        <v>0.71599999999999997</v>
      </c>
      <c r="F121" s="3">
        <v>3037.982</v>
      </c>
      <c r="G121" s="2">
        <v>0.115</v>
      </c>
      <c r="H121" s="2">
        <v>0.73699999999999999</v>
      </c>
      <c r="I121" s="3">
        <v>2819.4380000000001</v>
      </c>
      <c r="J121" s="2">
        <v>0.11600000000000001</v>
      </c>
      <c r="K121" s="2">
        <v>0.52800000000000002</v>
      </c>
      <c r="L121" s="3">
        <v>2915.1959999999999</v>
      </c>
      <c r="M121" s="2">
        <v>0.11799999999999999</v>
      </c>
      <c r="N121" s="2">
        <v>2.7090000000000001</v>
      </c>
      <c r="O121" s="2">
        <v>48.603000000000002</v>
      </c>
      <c r="P121" s="2">
        <v>3.9E-2</v>
      </c>
      <c r="Q121" s="2">
        <v>1.587</v>
      </c>
      <c r="R121" s="2">
        <v>33.156999999999996</v>
      </c>
      <c r="S121" s="2">
        <v>0.04</v>
      </c>
    </row>
    <row r="122" spans="1:19" x14ac:dyDescent="0.15">
      <c r="A122" s="2">
        <v>38.857142857142854</v>
      </c>
      <c r="B122" s="2">
        <v>0.88100000000000001</v>
      </c>
      <c r="C122" s="3">
        <v>2944.0120000000002</v>
      </c>
      <c r="D122" s="2">
        <v>0.113</v>
      </c>
      <c r="E122" s="2">
        <v>0.69499999999999995</v>
      </c>
      <c r="F122" s="3">
        <v>3069.47</v>
      </c>
      <c r="G122" s="2">
        <v>0.114</v>
      </c>
      <c r="H122" s="2">
        <v>0.72199999999999998</v>
      </c>
      <c r="I122" s="3">
        <v>2849.3310000000001</v>
      </c>
      <c r="J122" s="2">
        <v>0.115</v>
      </c>
      <c r="K122" s="2">
        <v>0.52500000000000002</v>
      </c>
      <c r="L122" s="3">
        <v>2946.1550000000002</v>
      </c>
      <c r="M122" s="2">
        <v>0.11700000000000001</v>
      </c>
      <c r="N122" s="2">
        <v>2.6040000000000001</v>
      </c>
      <c r="O122" s="2">
        <v>48.738999999999997</v>
      </c>
      <c r="P122" s="2">
        <v>3.7999999999999999E-2</v>
      </c>
      <c r="Q122" s="2">
        <v>1.573</v>
      </c>
      <c r="R122" s="2">
        <v>33.19</v>
      </c>
      <c r="S122" s="2">
        <v>0.04</v>
      </c>
    </row>
    <row r="123" spans="1:19" x14ac:dyDescent="0.15">
      <c r="A123" s="2">
        <v>39</v>
      </c>
      <c r="B123" s="2">
        <v>0.86599999999999999</v>
      </c>
      <c r="C123" s="3">
        <v>2958.6550000000002</v>
      </c>
      <c r="D123" s="2">
        <v>0.112</v>
      </c>
      <c r="E123" s="2">
        <v>0.68600000000000005</v>
      </c>
      <c r="F123" s="3">
        <v>3084.8090000000002</v>
      </c>
      <c r="G123" s="2">
        <v>0.113</v>
      </c>
      <c r="H123" s="2">
        <v>0.71399999999999997</v>
      </c>
      <c r="I123" s="3">
        <v>2863.9609999999998</v>
      </c>
      <c r="J123" s="2">
        <v>0.114</v>
      </c>
      <c r="K123" s="2">
        <v>0.52400000000000002</v>
      </c>
      <c r="L123" s="3">
        <v>2961.415</v>
      </c>
      <c r="M123" s="2">
        <v>0.11600000000000001</v>
      </c>
      <c r="N123" s="2">
        <v>2.5510000000000002</v>
      </c>
      <c r="O123" s="2">
        <v>48.805</v>
      </c>
      <c r="P123" s="2">
        <v>3.7999999999999999E-2</v>
      </c>
      <c r="Q123" s="2">
        <v>1.5660000000000001</v>
      </c>
      <c r="R123" s="2">
        <v>33.206000000000003</v>
      </c>
      <c r="S123" s="2">
        <v>0.04</v>
      </c>
    </row>
    <row r="124" spans="1:19" x14ac:dyDescent="0.15">
      <c r="A124" s="2">
        <v>39.142857142857146</v>
      </c>
      <c r="B124" s="2">
        <v>0.85099999999999998</v>
      </c>
      <c r="C124" s="3">
        <v>2973.096</v>
      </c>
      <c r="D124" s="2">
        <v>0.112</v>
      </c>
      <c r="E124" s="2">
        <v>0.67600000000000005</v>
      </c>
      <c r="F124" s="3">
        <v>3099.8850000000002</v>
      </c>
      <c r="G124" s="2">
        <v>0.113</v>
      </c>
      <c r="H124" s="2">
        <v>0.70699999999999996</v>
      </c>
      <c r="I124" s="3">
        <v>2878.3739999999998</v>
      </c>
      <c r="J124" s="2">
        <v>0.114</v>
      </c>
      <c r="K124" s="2">
        <v>0.52300000000000002</v>
      </c>
      <c r="L124" s="3">
        <v>2976.5349999999999</v>
      </c>
      <c r="M124" s="2">
        <v>0.11600000000000001</v>
      </c>
      <c r="N124" s="2">
        <v>2.4969999999999999</v>
      </c>
      <c r="O124" s="2">
        <v>48.871000000000002</v>
      </c>
      <c r="P124" s="2">
        <v>3.7999999999999999E-2</v>
      </c>
      <c r="Q124" s="2">
        <v>1.5589999999999999</v>
      </c>
      <c r="R124" s="2">
        <v>33.222000000000001</v>
      </c>
      <c r="S124" s="2">
        <v>0.04</v>
      </c>
    </row>
    <row r="125" spans="1:19" x14ac:dyDescent="0.15">
      <c r="A125" s="2">
        <v>39.285714285714285</v>
      </c>
      <c r="B125" s="2">
        <v>0.82299999999999995</v>
      </c>
      <c r="C125" s="3">
        <v>3001.3690000000001</v>
      </c>
      <c r="D125" s="2">
        <v>0.111</v>
      </c>
      <c r="E125" s="2">
        <v>0.65800000000000003</v>
      </c>
      <c r="F125" s="3">
        <v>3129.2829999999999</v>
      </c>
      <c r="G125" s="2">
        <v>0.112</v>
      </c>
      <c r="H125" s="2">
        <v>0.69199999999999995</v>
      </c>
      <c r="I125" s="3">
        <v>2906.5360000000001</v>
      </c>
      <c r="J125" s="2">
        <v>0.113</v>
      </c>
      <c r="K125" s="2">
        <v>0.52</v>
      </c>
      <c r="L125" s="3">
        <v>3006.373</v>
      </c>
      <c r="M125" s="2">
        <v>0.115</v>
      </c>
      <c r="N125" s="2">
        <v>2.39</v>
      </c>
      <c r="O125" s="2">
        <v>48.999000000000002</v>
      </c>
      <c r="P125" s="2">
        <v>3.6999999999999998E-2</v>
      </c>
      <c r="Q125" s="2">
        <v>1.544</v>
      </c>
      <c r="R125" s="2">
        <v>33.256</v>
      </c>
      <c r="S125" s="2">
        <v>0.04</v>
      </c>
    </row>
    <row r="126" spans="1:19" x14ac:dyDescent="0.15">
      <c r="A126" s="2">
        <v>39.428571428571431</v>
      </c>
      <c r="B126" s="2">
        <v>0.80800000000000005</v>
      </c>
      <c r="C126" s="3">
        <v>3015.2040000000002</v>
      </c>
      <c r="D126" s="2">
        <v>0.111</v>
      </c>
      <c r="E126" s="2">
        <v>0.64900000000000002</v>
      </c>
      <c r="F126" s="3">
        <v>3143.6309999999999</v>
      </c>
      <c r="G126" s="2">
        <v>0.111</v>
      </c>
      <c r="H126" s="2">
        <v>0.68500000000000005</v>
      </c>
      <c r="I126" s="3">
        <v>2920.2860000000001</v>
      </c>
      <c r="J126" s="2">
        <v>0.112</v>
      </c>
      <c r="K126" s="2">
        <v>0.51900000000000002</v>
      </c>
      <c r="L126" s="3">
        <v>3021.1039999999998</v>
      </c>
      <c r="M126" s="2">
        <v>0.114</v>
      </c>
      <c r="N126" s="2">
        <v>2.3370000000000002</v>
      </c>
      <c r="O126" s="2">
        <v>49.061999999999998</v>
      </c>
      <c r="P126" s="2">
        <v>3.6999999999999998E-2</v>
      </c>
      <c r="Q126" s="2">
        <v>1.536</v>
      </c>
      <c r="R126" s="2">
        <v>33.273000000000003</v>
      </c>
      <c r="S126" s="2">
        <v>3.9E-2</v>
      </c>
    </row>
    <row r="127" spans="1:19" x14ac:dyDescent="0.15">
      <c r="A127" s="2">
        <v>39.571428571428569</v>
      </c>
      <c r="B127" s="2">
        <v>0.78</v>
      </c>
      <c r="C127" s="3">
        <v>3042.2849999999999</v>
      </c>
      <c r="D127" s="2">
        <v>0.11</v>
      </c>
      <c r="E127" s="2">
        <v>0.63300000000000001</v>
      </c>
      <c r="F127" s="3">
        <v>3171.69</v>
      </c>
      <c r="G127" s="2">
        <v>0.11</v>
      </c>
      <c r="H127" s="2">
        <v>0.67100000000000004</v>
      </c>
      <c r="I127" s="3">
        <v>2947.1320000000001</v>
      </c>
      <c r="J127" s="2">
        <v>0.111</v>
      </c>
      <c r="K127" s="2">
        <v>0.51700000000000002</v>
      </c>
      <c r="L127" s="3">
        <v>3050.2109999999998</v>
      </c>
      <c r="M127" s="2">
        <v>0.113</v>
      </c>
      <c r="N127" s="2">
        <v>2.2290000000000001</v>
      </c>
      <c r="O127" s="2">
        <v>49.185000000000002</v>
      </c>
      <c r="P127" s="2">
        <v>3.6999999999999998E-2</v>
      </c>
      <c r="Q127" s="2">
        <v>1.52</v>
      </c>
      <c r="R127" s="2">
        <v>33.311</v>
      </c>
      <c r="S127" s="2">
        <v>3.9E-2</v>
      </c>
    </row>
    <row r="128" spans="1:19" x14ac:dyDescent="0.15">
      <c r="A128" s="2">
        <v>39.714285714285715</v>
      </c>
      <c r="B128" s="2">
        <v>0.76600000000000001</v>
      </c>
      <c r="C128" s="3">
        <v>3055.5360000000001</v>
      </c>
      <c r="D128" s="2">
        <v>0.11</v>
      </c>
      <c r="E128" s="2">
        <v>0.625</v>
      </c>
      <c r="F128" s="3">
        <v>3185.4270000000001</v>
      </c>
      <c r="G128" s="2">
        <v>0.11</v>
      </c>
      <c r="H128" s="2">
        <v>0.66400000000000003</v>
      </c>
      <c r="I128" s="3">
        <v>2960.2420000000002</v>
      </c>
      <c r="J128" s="2">
        <v>0.111</v>
      </c>
      <c r="K128" s="2">
        <v>0.51600000000000001</v>
      </c>
      <c r="L128" s="3">
        <v>3064.596</v>
      </c>
      <c r="M128" s="2">
        <v>0.112</v>
      </c>
      <c r="N128" s="2">
        <v>2.1760000000000002</v>
      </c>
      <c r="O128" s="2">
        <v>49.246000000000002</v>
      </c>
      <c r="P128" s="2">
        <v>3.6999999999999998E-2</v>
      </c>
      <c r="Q128" s="2">
        <v>1.5109999999999999</v>
      </c>
      <c r="R128" s="2">
        <v>33.331000000000003</v>
      </c>
      <c r="S128" s="2">
        <v>3.9E-2</v>
      </c>
    </row>
    <row r="129" spans="1:19" x14ac:dyDescent="0.15">
      <c r="A129" s="2">
        <v>39.857142857142854</v>
      </c>
      <c r="B129" s="2">
        <v>0.73799999999999999</v>
      </c>
      <c r="C129" s="3">
        <v>3081.48</v>
      </c>
      <c r="D129" s="2">
        <v>0.109</v>
      </c>
      <c r="E129" s="2">
        <v>0.60899999999999999</v>
      </c>
      <c r="F129" s="3">
        <v>3212.3519999999999</v>
      </c>
      <c r="G129" s="2">
        <v>0.109</v>
      </c>
      <c r="H129" s="2">
        <v>0.65</v>
      </c>
      <c r="I129" s="3">
        <v>2985.8609999999999</v>
      </c>
      <c r="J129" s="2">
        <v>0.11</v>
      </c>
      <c r="K129" s="2">
        <v>0.51500000000000001</v>
      </c>
      <c r="L129" s="3">
        <v>3093.0320000000002</v>
      </c>
      <c r="M129" s="2">
        <v>0.111</v>
      </c>
      <c r="N129" s="2">
        <v>2.0699999999999998</v>
      </c>
      <c r="O129" s="2">
        <v>49.365000000000002</v>
      </c>
      <c r="P129" s="2">
        <v>3.5999999999999997E-2</v>
      </c>
      <c r="Q129" s="2">
        <v>1.492</v>
      </c>
      <c r="R129" s="2">
        <v>33.374000000000002</v>
      </c>
      <c r="S129" s="2">
        <v>3.9E-2</v>
      </c>
    </row>
    <row r="130" spans="1:19" x14ac:dyDescent="0.15">
      <c r="A130" s="2">
        <v>40</v>
      </c>
      <c r="B130" s="2">
        <v>0.72499999999999998</v>
      </c>
      <c r="C130" s="3">
        <v>3094.1860000000001</v>
      </c>
      <c r="D130" s="2">
        <v>0.109</v>
      </c>
      <c r="E130" s="2">
        <v>0.60199999999999998</v>
      </c>
      <c r="F130" s="3">
        <v>3225.556</v>
      </c>
      <c r="G130" s="2">
        <v>0.109</v>
      </c>
      <c r="H130" s="2">
        <v>0.64400000000000002</v>
      </c>
      <c r="I130" s="3">
        <v>2998.377</v>
      </c>
      <c r="J130" s="2">
        <v>0.109</v>
      </c>
      <c r="K130" s="2">
        <v>0.51400000000000001</v>
      </c>
      <c r="L130" s="3">
        <v>3107.0839999999998</v>
      </c>
      <c r="M130" s="2">
        <v>0.111</v>
      </c>
      <c r="N130" s="2">
        <v>2.0190000000000001</v>
      </c>
      <c r="O130" s="2">
        <v>49.423999999999999</v>
      </c>
      <c r="P130" s="2">
        <v>3.5999999999999997E-2</v>
      </c>
      <c r="Q130" s="2">
        <v>1.482</v>
      </c>
      <c r="R130" s="2">
        <v>33.396999999999998</v>
      </c>
      <c r="S130" s="2">
        <v>3.9E-2</v>
      </c>
    </row>
    <row r="131" spans="1:19" x14ac:dyDescent="0.15">
      <c r="A131" s="2">
        <v>40.142857142857146</v>
      </c>
      <c r="B131" s="2">
        <v>0.71099999999999997</v>
      </c>
      <c r="C131" s="3">
        <v>3106.7240000000002</v>
      </c>
      <c r="D131" s="2">
        <v>0.108</v>
      </c>
      <c r="E131" s="2">
        <v>0.59499999999999997</v>
      </c>
      <c r="F131" s="3">
        <v>3238.5970000000002</v>
      </c>
      <c r="G131" s="2">
        <v>0.108</v>
      </c>
      <c r="H131" s="2">
        <v>0.63700000000000001</v>
      </c>
      <c r="I131" s="3">
        <v>3010.7069999999999</v>
      </c>
      <c r="J131" s="2">
        <v>0.109</v>
      </c>
      <c r="K131" s="2">
        <v>0.51400000000000001</v>
      </c>
      <c r="L131" s="3">
        <v>3121.0250000000001</v>
      </c>
      <c r="M131" s="2">
        <v>0.11</v>
      </c>
      <c r="N131" s="2">
        <v>1.97</v>
      </c>
      <c r="O131" s="2">
        <v>49.48</v>
      </c>
      <c r="P131" s="2">
        <v>3.5999999999999997E-2</v>
      </c>
      <c r="Q131" s="2">
        <v>1.472</v>
      </c>
      <c r="R131" s="2">
        <v>33.420999999999999</v>
      </c>
      <c r="S131" s="2">
        <v>3.9E-2</v>
      </c>
    </row>
    <row r="132" spans="1:19" x14ac:dyDescent="0.15">
      <c r="A132" s="2">
        <v>40.285714285714285</v>
      </c>
      <c r="B132" s="2">
        <v>0.68500000000000005</v>
      </c>
      <c r="C132" s="3">
        <v>3131.3470000000002</v>
      </c>
      <c r="D132" s="2">
        <v>0.108</v>
      </c>
      <c r="E132" s="2">
        <v>0.58099999999999996</v>
      </c>
      <c r="F132" s="3">
        <v>3264.2190000000001</v>
      </c>
      <c r="G132" s="2">
        <v>0.107</v>
      </c>
      <c r="H132" s="2">
        <v>0.625</v>
      </c>
      <c r="I132" s="3">
        <v>3034.8409999999999</v>
      </c>
      <c r="J132" s="2">
        <v>0.108</v>
      </c>
      <c r="K132" s="2">
        <v>0.51400000000000001</v>
      </c>
      <c r="L132" s="3">
        <v>3148.5839999999998</v>
      </c>
      <c r="M132" s="2">
        <v>0.11</v>
      </c>
      <c r="N132" s="2">
        <v>1.8779999999999999</v>
      </c>
      <c r="O132" s="2">
        <v>49.59</v>
      </c>
      <c r="P132" s="2">
        <v>3.5999999999999997E-2</v>
      </c>
      <c r="Q132" s="2">
        <v>1.45</v>
      </c>
      <c r="R132" s="2">
        <v>33.47</v>
      </c>
      <c r="S132" s="2">
        <v>3.9E-2</v>
      </c>
    </row>
    <row r="133" spans="1:19" x14ac:dyDescent="0.15">
      <c r="A133" s="2">
        <v>40.428571428571431</v>
      </c>
      <c r="B133" s="2">
        <v>0.67200000000000004</v>
      </c>
      <c r="C133" s="3">
        <v>3143.4569999999999</v>
      </c>
      <c r="D133" s="2">
        <v>0.107</v>
      </c>
      <c r="E133" s="2">
        <v>0.57399999999999995</v>
      </c>
      <c r="F133" s="3">
        <v>3276.8220000000001</v>
      </c>
      <c r="G133" s="2">
        <v>0.107</v>
      </c>
      <c r="H133" s="2">
        <v>0.61899999999999999</v>
      </c>
      <c r="I133" s="3">
        <v>3046.6689999999999</v>
      </c>
      <c r="J133" s="2">
        <v>0.108</v>
      </c>
      <c r="K133" s="2">
        <v>0.51400000000000001</v>
      </c>
      <c r="L133" s="3">
        <v>3162.2159999999999</v>
      </c>
      <c r="M133" s="2">
        <v>0.109</v>
      </c>
      <c r="N133" s="2">
        <v>1.835</v>
      </c>
      <c r="O133" s="2">
        <v>49.640999999999998</v>
      </c>
      <c r="P133" s="2">
        <v>3.5999999999999997E-2</v>
      </c>
      <c r="Q133" s="2">
        <v>1.4390000000000001</v>
      </c>
      <c r="R133" s="2">
        <v>33.496000000000002</v>
      </c>
      <c r="S133" s="2">
        <v>3.7999999999999999E-2</v>
      </c>
    </row>
    <row r="134" spans="1:19" x14ac:dyDescent="0.15">
      <c r="A134" s="2">
        <v>40.571428571428569</v>
      </c>
      <c r="B134" s="2">
        <v>0.64600000000000002</v>
      </c>
      <c r="C134" s="3">
        <v>3167.3440000000001</v>
      </c>
      <c r="D134" s="2">
        <v>0.107</v>
      </c>
      <c r="E134" s="2">
        <v>0.56100000000000005</v>
      </c>
      <c r="F134" s="3">
        <v>3301.68</v>
      </c>
      <c r="G134" s="2">
        <v>0.106</v>
      </c>
      <c r="H134" s="2">
        <v>0.60799999999999998</v>
      </c>
      <c r="I134" s="3">
        <v>3069.9110000000001</v>
      </c>
      <c r="J134" s="2">
        <v>0.107</v>
      </c>
      <c r="K134" s="2">
        <v>0.51400000000000001</v>
      </c>
      <c r="L134" s="3">
        <v>3189.221</v>
      </c>
      <c r="M134" s="2">
        <v>0.108</v>
      </c>
      <c r="N134" s="2">
        <v>1.756</v>
      </c>
      <c r="O134" s="2">
        <v>49.74</v>
      </c>
      <c r="P134" s="2">
        <v>3.5999999999999997E-2</v>
      </c>
      <c r="Q134" s="2">
        <v>1.415</v>
      </c>
      <c r="R134" s="2">
        <v>33.549999999999997</v>
      </c>
      <c r="S134" s="2">
        <v>3.7999999999999999E-2</v>
      </c>
    </row>
    <row r="135" spans="1:19" x14ac:dyDescent="0.15">
      <c r="A135" s="2">
        <v>40.714285714285715</v>
      </c>
      <c r="B135" s="2">
        <v>0.63300000000000001</v>
      </c>
      <c r="C135" s="3">
        <v>3179.1480000000001</v>
      </c>
      <c r="D135" s="2">
        <v>0.106</v>
      </c>
      <c r="E135" s="2">
        <v>0.55500000000000005</v>
      </c>
      <c r="F135" s="3">
        <v>3313.9609999999998</v>
      </c>
      <c r="G135" s="2">
        <v>0.106</v>
      </c>
      <c r="H135" s="2">
        <v>0.60199999999999998</v>
      </c>
      <c r="I135" s="3">
        <v>3081.355</v>
      </c>
      <c r="J135" s="2">
        <v>0.106</v>
      </c>
      <c r="K135" s="2">
        <v>0.51400000000000001</v>
      </c>
      <c r="L135" s="3">
        <v>3202.607</v>
      </c>
      <c r="M135" s="2">
        <v>0.108</v>
      </c>
      <c r="N135" s="2">
        <v>1.7190000000000001</v>
      </c>
      <c r="O135" s="2">
        <v>49.786999999999999</v>
      </c>
      <c r="P135" s="2">
        <v>3.5999999999999997E-2</v>
      </c>
      <c r="Q135" s="2">
        <v>1.403</v>
      </c>
      <c r="R135" s="2">
        <v>33.576999999999998</v>
      </c>
      <c r="S135" s="2">
        <v>3.7999999999999999E-2</v>
      </c>
    </row>
    <row r="136" spans="1:19" x14ac:dyDescent="0.15">
      <c r="A136" s="2">
        <v>40.857142857142854</v>
      </c>
      <c r="B136" s="2">
        <v>0.60699999999999998</v>
      </c>
      <c r="C136" s="3">
        <v>3202.5419999999999</v>
      </c>
      <c r="D136" s="2">
        <v>0.106</v>
      </c>
      <c r="E136" s="2">
        <v>0.54300000000000004</v>
      </c>
      <c r="F136" s="3">
        <v>3338.2910000000002</v>
      </c>
      <c r="G136" s="2">
        <v>0.105</v>
      </c>
      <c r="H136" s="2">
        <v>0.59199999999999997</v>
      </c>
      <c r="I136" s="3">
        <v>3103.9760000000001</v>
      </c>
      <c r="J136" s="2">
        <v>0.106</v>
      </c>
      <c r="K136" s="2">
        <v>0.51500000000000001</v>
      </c>
      <c r="L136" s="3">
        <v>3229.1970000000001</v>
      </c>
      <c r="M136" s="2">
        <v>0.107</v>
      </c>
      <c r="N136" s="2">
        <v>1.65</v>
      </c>
      <c r="O136" s="2">
        <v>49.877000000000002</v>
      </c>
      <c r="P136" s="2">
        <v>3.5000000000000003E-2</v>
      </c>
      <c r="Q136" s="2">
        <v>1.3779999999999999</v>
      </c>
      <c r="R136" s="2">
        <v>33.633000000000003</v>
      </c>
      <c r="S136" s="2">
        <v>3.7999999999999999E-2</v>
      </c>
    </row>
    <row r="137" spans="1:19" x14ac:dyDescent="0.15">
      <c r="A137" s="2">
        <v>41</v>
      </c>
      <c r="B137" s="2">
        <v>0.59499999999999997</v>
      </c>
      <c r="C137" s="3">
        <v>3214.154</v>
      </c>
      <c r="D137" s="2">
        <v>0.105</v>
      </c>
      <c r="E137" s="2">
        <v>0.53700000000000003</v>
      </c>
      <c r="F137" s="3">
        <v>3350.3609999999999</v>
      </c>
      <c r="G137" s="2">
        <v>0.105</v>
      </c>
      <c r="H137" s="2">
        <v>0.58599999999999997</v>
      </c>
      <c r="I137" s="3">
        <v>3115.1880000000001</v>
      </c>
      <c r="J137" s="2">
        <v>0.105</v>
      </c>
      <c r="K137" s="2">
        <v>0.51500000000000001</v>
      </c>
      <c r="L137" s="3">
        <v>3242.4189999999999</v>
      </c>
      <c r="M137" s="2">
        <v>0.106</v>
      </c>
      <c r="N137" s="2">
        <v>1.617</v>
      </c>
      <c r="O137" s="2">
        <v>49.92</v>
      </c>
      <c r="P137" s="2">
        <v>3.5000000000000003E-2</v>
      </c>
      <c r="Q137" s="2">
        <v>1.3660000000000001</v>
      </c>
      <c r="R137" s="2">
        <v>33.661999999999999</v>
      </c>
      <c r="S137" s="2">
        <v>3.7999999999999999E-2</v>
      </c>
    </row>
    <row r="138" spans="1:19" x14ac:dyDescent="0.15">
      <c r="A138" s="2">
        <v>41.142857142857146</v>
      </c>
      <c r="B138" s="2">
        <v>0.58199999999999996</v>
      </c>
      <c r="C138" s="3">
        <v>3225.7240000000002</v>
      </c>
      <c r="D138" s="2">
        <v>0.105</v>
      </c>
      <c r="E138" s="2">
        <v>0.53100000000000003</v>
      </c>
      <c r="F138" s="3">
        <v>3362.3789999999999</v>
      </c>
      <c r="G138" s="2">
        <v>0.104</v>
      </c>
      <c r="H138" s="2">
        <v>0.58099999999999996</v>
      </c>
      <c r="I138" s="3">
        <v>3126.3519999999999</v>
      </c>
      <c r="J138" s="2">
        <v>0.105</v>
      </c>
      <c r="K138" s="2">
        <v>0.51600000000000001</v>
      </c>
      <c r="L138" s="3">
        <v>3255.6030000000001</v>
      </c>
      <c r="M138" s="2">
        <v>0.106</v>
      </c>
      <c r="N138" s="2">
        <v>1.5860000000000001</v>
      </c>
      <c r="O138" s="2">
        <v>49.963000000000001</v>
      </c>
      <c r="P138" s="2">
        <v>3.5000000000000003E-2</v>
      </c>
      <c r="Q138" s="2">
        <v>1.353</v>
      </c>
      <c r="R138" s="2">
        <v>33.691000000000003</v>
      </c>
      <c r="S138" s="2">
        <v>3.7999999999999999E-2</v>
      </c>
    </row>
    <row r="139" spans="1:19" x14ac:dyDescent="0.15">
      <c r="A139" s="2">
        <v>41.285714285714285</v>
      </c>
      <c r="B139" s="2">
        <v>0.55700000000000005</v>
      </c>
      <c r="C139" s="3">
        <v>3248.7669999999998</v>
      </c>
      <c r="D139" s="2">
        <v>0.104</v>
      </c>
      <c r="E139" s="2">
        <v>0.51900000000000002</v>
      </c>
      <c r="F139" s="3">
        <v>3386.29</v>
      </c>
      <c r="G139" s="2">
        <v>0.104</v>
      </c>
      <c r="H139" s="2">
        <v>0.57099999999999995</v>
      </c>
      <c r="I139" s="3">
        <v>3148.5749999999998</v>
      </c>
      <c r="J139" s="2">
        <v>0.104</v>
      </c>
      <c r="K139" s="2">
        <v>0.51700000000000002</v>
      </c>
      <c r="L139" s="3">
        <v>3281.8780000000002</v>
      </c>
      <c r="M139" s="2">
        <v>0.105</v>
      </c>
      <c r="N139" s="2">
        <v>1.524</v>
      </c>
      <c r="O139" s="2">
        <v>50.045999999999999</v>
      </c>
      <c r="P139" s="2">
        <v>3.5000000000000003E-2</v>
      </c>
      <c r="Q139" s="2">
        <v>1.327</v>
      </c>
      <c r="R139" s="2">
        <v>33.749000000000002</v>
      </c>
      <c r="S139" s="2">
        <v>3.6999999999999998E-2</v>
      </c>
    </row>
    <row r="140" spans="1:19" x14ac:dyDescent="0.15">
      <c r="A140" s="2">
        <v>41.428571428571431</v>
      </c>
      <c r="B140" s="2">
        <v>0.54400000000000004</v>
      </c>
      <c r="C140" s="3">
        <v>3260.2539999999999</v>
      </c>
      <c r="D140" s="2">
        <v>0.104</v>
      </c>
      <c r="E140" s="2">
        <v>0.51400000000000001</v>
      </c>
      <c r="F140" s="3">
        <v>3398.1979999999999</v>
      </c>
      <c r="G140" s="2">
        <v>0.10299999999999999</v>
      </c>
      <c r="H140" s="2">
        <v>0.56599999999999995</v>
      </c>
      <c r="I140" s="3">
        <v>3159.6509999999998</v>
      </c>
      <c r="J140" s="2">
        <v>0.104</v>
      </c>
      <c r="K140" s="2">
        <v>0.51700000000000002</v>
      </c>
      <c r="L140" s="3">
        <v>3294.9780000000001</v>
      </c>
      <c r="M140" s="2">
        <v>0.105</v>
      </c>
      <c r="N140" s="2">
        <v>1.494</v>
      </c>
      <c r="O140" s="2">
        <v>50.087000000000003</v>
      </c>
      <c r="P140" s="2">
        <v>3.5000000000000003E-2</v>
      </c>
      <c r="Q140" s="2">
        <v>1.3149999999999999</v>
      </c>
      <c r="R140" s="2">
        <v>33.779000000000003</v>
      </c>
      <c r="S140" s="2">
        <v>3.6999999999999998E-2</v>
      </c>
    </row>
    <row r="141" spans="1:19" x14ac:dyDescent="0.15">
      <c r="A141" s="2">
        <v>41.571428571428569</v>
      </c>
      <c r="B141" s="2">
        <v>0.51900000000000002</v>
      </c>
      <c r="C141" s="3">
        <v>3283.183</v>
      </c>
      <c r="D141" s="2">
        <v>0.104</v>
      </c>
      <c r="E141" s="2">
        <v>0.502</v>
      </c>
      <c r="F141" s="3">
        <v>3421.9540000000002</v>
      </c>
      <c r="G141" s="2">
        <v>0.10199999999999999</v>
      </c>
      <c r="H141" s="2">
        <v>0.55600000000000005</v>
      </c>
      <c r="I141" s="3">
        <v>3181.759</v>
      </c>
      <c r="J141" s="2">
        <v>0.10299999999999999</v>
      </c>
      <c r="K141" s="2">
        <v>0.51900000000000002</v>
      </c>
      <c r="L141" s="3">
        <v>3321.1210000000001</v>
      </c>
      <c r="M141" s="2">
        <v>0.104</v>
      </c>
      <c r="N141" s="2">
        <v>1.4350000000000001</v>
      </c>
      <c r="O141" s="2">
        <v>50.167000000000002</v>
      </c>
      <c r="P141" s="2">
        <v>3.5000000000000003E-2</v>
      </c>
      <c r="Q141" s="2">
        <v>1.2889999999999999</v>
      </c>
      <c r="R141" s="2">
        <v>33.837000000000003</v>
      </c>
      <c r="S141" s="2">
        <v>3.6999999999999998E-2</v>
      </c>
    </row>
    <row r="142" spans="1:19" x14ac:dyDescent="0.15">
      <c r="A142" s="2">
        <v>41.714285714285715</v>
      </c>
      <c r="B142" s="2">
        <v>0.50600000000000001</v>
      </c>
      <c r="C142" s="3">
        <v>3294.6320000000001</v>
      </c>
      <c r="D142" s="2">
        <v>0.10299999999999999</v>
      </c>
      <c r="E142" s="2">
        <v>0.496</v>
      </c>
      <c r="F142" s="3">
        <v>3433.8110000000001</v>
      </c>
      <c r="G142" s="2">
        <v>0.10199999999999999</v>
      </c>
      <c r="H142" s="2">
        <v>0.55200000000000005</v>
      </c>
      <c r="I142" s="3">
        <v>3192.7979999999998</v>
      </c>
      <c r="J142" s="2">
        <v>0.10299999999999999</v>
      </c>
      <c r="K142" s="2">
        <v>0.51900000000000002</v>
      </c>
      <c r="L142" s="3">
        <v>3334.17</v>
      </c>
      <c r="M142" s="2">
        <v>0.104</v>
      </c>
      <c r="N142" s="2">
        <v>1.4059999999999999</v>
      </c>
      <c r="O142" s="2">
        <v>50.207000000000001</v>
      </c>
      <c r="P142" s="2">
        <v>3.5000000000000003E-2</v>
      </c>
      <c r="Q142" s="2">
        <v>1.276</v>
      </c>
      <c r="R142" s="2">
        <v>33.866999999999997</v>
      </c>
      <c r="S142" s="2">
        <v>3.6999999999999998E-2</v>
      </c>
    </row>
    <row r="143" spans="1:19" x14ac:dyDescent="0.15">
      <c r="A143" s="2">
        <v>41.857142857142854</v>
      </c>
      <c r="B143" s="2">
        <v>0.48099999999999998</v>
      </c>
      <c r="C143" s="3">
        <v>3317.5140000000001</v>
      </c>
      <c r="D143" s="2">
        <v>0.10299999999999999</v>
      </c>
      <c r="E143" s="2">
        <v>0.48499999999999999</v>
      </c>
      <c r="F143" s="3">
        <v>3457.502</v>
      </c>
      <c r="G143" s="2">
        <v>0.10100000000000001</v>
      </c>
      <c r="H143" s="2">
        <v>0.54200000000000004</v>
      </c>
      <c r="I143" s="3">
        <v>3214.8580000000002</v>
      </c>
      <c r="J143" s="2">
        <v>0.10199999999999999</v>
      </c>
      <c r="K143" s="2">
        <v>0.52100000000000002</v>
      </c>
      <c r="L143" s="3">
        <v>3360.2370000000001</v>
      </c>
      <c r="M143" s="2">
        <v>0.10299999999999999</v>
      </c>
      <c r="N143" s="2">
        <v>1.349</v>
      </c>
      <c r="O143" s="2">
        <v>50.284999999999997</v>
      </c>
      <c r="P143" s="2">
        <v>3.5000000000000003E-2</v>
      </c>
      <c r="Q143" s="2">
        <v>1.25</v>
      </c>
      <c r="R143" s="2">
        <v>33.926000000000002</v>
      </c>
      <c r="S143" s="2">
        <v>3.5999999999999997E-2</v>
      </c>
    </row>
  </sheetData>
  <phoneticPr fontId="1"/>
  <pageMargins left="0.78700000000000003" right="0.78700000000000003" top="0.98399999999999999" bottom="0.98399999999999999" header="0.3" footer="0.3"/>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4"/>
  <sheetViews>
    <sheetView workbookViewId="0">
      <pane xSplit="1" ySplit="4" topLeftCell="B5" activePane="bottomRight" state="frozen"/>
      <selection activeCell="D150" sqref="D150"/>
      <selection pane="topRight" activeCell="D150" sqref="D150"/>
      <selection pane="bottomLeft" activeCell="D150" sqref="D150"/>
      <selection pane="bottomRight" activeCell="B5" sqref="B5"/>
    </sheetView>
  </sheetViews>
  <sheetFormatPr defaultRowHeight="14.25" x14ac:dyDescent="0.15"/>
  <sheetData>
    <row r="1" spans="1:19" x14ac:dyDescent="0.15">
      <c r="A1" t="str">
        <f>データ入力部!D4&amp;データ入力部!E4</f>
        <v/>
      </c>
      <c r="B1" s="5" t="s">
        <v>19</v>
      </c>
      <c r="C1" s="5" t="s">
        <v>23</v>
      </c>
      <c r="D1" s="5" t="s">
        <v>24</v>
      </c>
      <c r="E1" s="5" t="s">
        <v>20</v>
      </c>
      <c r="F1" s="5" t="s">
        <v>21</v>
      </c>
      <c r="G1" s="5" t="s">
        <v>22</v>
      </c>
      <c r="H1" s="5" t="s">
        <v>25</v>
      </c>
      <c r="I1" s="5" t="s">
        <v>26</v>
      </c>
      <c r="J1" s="5" t="s">
        <v>27</v>
      </c>
      <c r="K1" t="s">
        <v>44</v>
      </c>
      <c r="N1" t="s">
        <v>45</v>
      </c>
      <c r="Q1" t="s">
        <v>46</v>
      </c>
    </row>
    <row r="2" spans="1:19" x14ac:dyDescent="0.15">
      <c r="B2" s="5"/>
      <c r="C2" s="5"/>
      <c r="D2" s="5"/>
      <c r="E2" s="5"/>
      <c r="F2" s="5"/>
      <c r="G2" s="5"/>
      <c r="H2" s="5"/>
      <c r="I2" s="5"/>
      <c r="J2" s="5"/>
      <c r="K2">
        <v>90</v>
      </c>
      <c r="L2">
        <v>50</v>
      </c>
      <c r="M2">
        <v>10</v>
      </c>
      <c r="N2">
        <v>90</v>
      </c>
      <c r="O2">
        <v>50</v>
      </c>
      <c r="P2">
        <v>10</v>
      </c>
      <c r="Q2">
        <v>90</v>
      </c>
      <c r="R2">
        <v>50</v>
      </c>
      <c r="S2">
        <v>10</v>
      </c>
    </row>
    <row r="3" spans="1:19" x14ac:dyDescent="0.15">
      <c r="K3" t="str">
        <f>K2&amp;"%tile"</f>
        <v>90%tile</v>
      </c>
      <c r="L3" t="str">
        <f t="shared" ref="L3:S3" si="0">L2&amp;"%tile"</f>
        <v>50%tile</v>
      </c>
      <c r="M3" t="str">
        <f t="shared" si="0"/>
        <v>10%tile</v>
      </c>
      <c r="N3" t="str">
        <f t="shared" si="0"/>
        <v>90%tile</v>
      </c>
      <c r="O3" t="str">
        <f t="shared" si="0"/>
        <v>50%tile</v>
      </c>
      <c r="P3" t="str">
        <f t="shared" si="0"/>
        <v>10%tile</v>
      </c>
      <c r="Q3" t="str">
        <f t="shared" si="0"/>
        <v>90%tile</v>
      </c>
      <c r="R3" t="str">
        <f t="shared" si="0"/>
        <v>50%tile</v>
      </c>
      <c r="S3" t="str">
        <f t="shared" si="0"/>
        <v>10%tile</v>
      </c>
    </row>
    <row r="4" spans="1:19" x14ac:dyDescent="0.15">
      <c r="A4" t="s">
        <v>47</v>
      </c>
      <c r="K4">
        <f>NORMINV(K2/100,0,1)</f>
        <v>1.2815515655446006</v>
      </c>
      <c r="M4">
        <f t="shared" ref="M4:S4" si="1">NORMINV(M2/100,0,1)</f>
        <v>-1.2815515655446006</v>
      </c>
      <c r="N4">
        <f t="shared" si="1"/>
        <v>1.2815515655446006</v>
      </c>
      <c r="P4">
        <f t="shared" si="1"/>
        <v>-1.2815515655446006</v>
      </c>
      <c r="Q4">
        <f t="shared" si="1"/>
        <v>1.2815515655446006</v>
      </c>
      <c r="S4">
        <f t="shared" si="1"/>
        <v>-1.2815515655446006</v>
      </c>
    </row>
    <row r="5" spans="1:19" x14ac:dyDescent="0.15">
      <c r="A5" s="2">
        <v>22</v>
      </c>
      <c r="B5" s="21">
        <f>VLOOKUP($A5, LMSData,2+データ入力部!$AE$4*3,0)</f>
        <v>1.28</v>
      </c>
      <c r="C5" s="21">
        <f>VLOOKUP($A5, LMSData,3+データ入力部!$AE$4*3,0)</f>
        <v>427.089</v>
      </c>
      <c r="D5" s="21">
        <f>VLOOKUP($A5, LMSData,4+データ入力部!$AE$4*3,0)</f>
        <v>0.13900000000000001</v>
      </c>
      <c r="E5" s="21">
        <f t="shared" ref="E5:E36" si="2">VLOOKUP($A5, LMSData,14,0)</f>
        <v>1.883</v>
      </c>
      <c r="F5" s="21">
        <f t="shared" ref="F5:F36" si="3">VLOOKUP($A5, LMSData,15,0)</f>
        <v>27.204000000000001</v>
      </c>
      <c r="G5" s="21">
        <f t="shared" ref="G5:G36" si="4">VLOOKUP($A5, LMSData,16,0)</f>
        <v>0.06</v>
      </c>
      <c r="H5" s="21">
        <f t="shared" ref="H5:H36" si="5">VLOOKUP($A5, LMSData,17,0)</f>
        <v>2.1</v>
      </c>
      <c r="I5" s="21">
        <f t="shared" ref="I5:I36" si="6">VLOOKUP($A5, LMSData,18,0)</f>
        <v>19.468</v>
      </c>
      <c r="J5" s="21">
        <f t="shared" ref="J5:J36" si="7">VLOOKUP($A5, LMSData,19,0)</f>
        <v>5.5E-2</v>
      </c>
      <c r="K5">
        <f t="shared" ref="K5:M24" si="8">$C5*(1+$B5*$D5*K$4)^(1/$B5)</f>
        <v>501.42777048350888</v>
      </c>
      <c r="L5">
        <f t="shared" si="8"/>
        <v>427.089</v>
      </c>
      <c r="M5">
        <f t="shared" si="8"/>
        <v>348.90998704321396</v>
      </c>
      <c r="N5">
        <f t="shared" ref="N5:P24" si="9">$F5*(1+$E5*$G5*N$4)^(1/$E5)</f>
        <v>29.229412069315565</v>
      </c>
      <c r="O5">
        <f t="shared" si="9"/>
        <v>27.204000000000001</v>
      </c>
      <c r="P5">
        <f t="shared" si="9"/>
        <v>25.035652101391598</v>
      </c>
      <c r="Q5">
        <f>$I5*(1+$H5*$J5*Q$4)^(1/$H5)</f>
        <v>20.790673278012299</v>
      </c>
      <c r="R5">
        <f t="shared" ref="R5:S24" si="10">$I5*(1+$H5*$J5*R$4)^(1/$H5)</f>
        <v>19.468</v>
      </c>
      <c r="S5">
        <f t="shared" si="10"/>
        <v>18.038178206257921</v>
      </c>
    </row>
    <row r="6" spans="1:19" x14ac:dyDescent="0.15">
      <c r="A6" s="2">
        <v>22.142857142857142</v>
      </c>
      <c r="B6" s="21">
        <f>VLOOKUP($A6, LMSData,2+データ入力部!$AE$4*3,0)</f>
        <v>1.2749999999999999</v>
      </c>
      <c r="C6" s="21">
        <f>VLOOKUP($A6, LMSData,3+データ入力部!$AE$4*3,0)</f>
        <v>436.12200000000001</v>
      </c>
      <c r="D6" s="21">
        <f>VLOOKUP($A6, LMSData,4+データ入力部!$AE$4*3,0)</f>
        <v>0.13900000000000001</v>
      </c>
      <c r="E6" s="21">
        <f t="shared" si="2"/>
        <v>1.92</v>
      </c>
      <c r="F6" s="21">
        <f t="shared" si="3"/>
        <v>27.347000000000001</v>
      </c>
      <c r="G6" s="21">
        <f t="shared" si="4"/>
        <v>0.06</v>
      </c>
      <c r="H6" s="21">
        <f t="shared" si="5"/>
        <v>2.1040000000000001</v>
      </c>
      <c r="I6" s="21">
        <f t="shared" si="6"/>
        <v>19.565000000000001</v>
      </c>
      <c r="J6" s="21">
        <f t="shared" si="7"/>
        <v>5.6000000000000001E-2</v>
      </c>
      <c r="K6">
        <f t="shared" si="8"/>
        <v>512.06387962120129</v>
      </c>
      <c r="L6">
        <f t="shared" si="8"/>
        <v>436.12200000000001</v>
      </c>
      <c r="M6">
        <f t="shared" si="8"/>
        <v>356.32922513772843</v>
      </c>
      <c r="N6">
        <f t="shared" si="9"/>
        <v>29.380382395384284</v>
      </c>
      <c r="O6">
        <f t="shared" si="9"/>
        <v>27.347000000000001</v>
      </c>
      <c r="P6">
        <f t="shared" si="9"/>
        <v>25.163860206400841</v>
      </c>
      <c r="Q6">
        <f t="shared" ref="Q6:S25" si="11">$I6*(1+$H6*$J6*Q$4)^(1/$H6)</f>
        <v>20.917395366248329</v>
      </c>
      <c r="R6">
        <f t="shared" si="10"/>
        <v>19.565000000000001</v>
      </c>
      <c r="S6">
        <f t="shared" si="10"/>
        <v>18.100531673510485</v>
      </c>
    </row>
    <row r="7" spans="1:19" x14ac:dyDescent="0.15">
      <c r="A7" s="2">
        <v>22.285714285714285</v>
      </c>
      <c r="B7" s="21">
        <f>VLOOKUP($A7, LMSData,2+データ入力部!$AE$4*3,0)</f>
        <v>1.2649999999999999</v>
      </c>
      <c r="C7" s="21">
        <f>VLOOKUP($A7, LMSData,3+データ入力部!$AE$4*3,0)</f>
        <v>454.19400000000002</v>
      </c>
      <c r="D7" s="21">
        <f>VLOOKUP($A7, LMSData,4+データ入力部!$AE$4*3,0)</f>
        <v>0.13900000000000001</v>
      </c>
      <c r="E7" s="21">
        <f t="shared" si="2"/>
        <v>1.9930000000000001</v>
      </c>
      <c r="F7" s="21">
        <f t="shared" si="3"/>
        <v>27.631</v>
      </c>
      <c r="G7" s="21">
        <f t="shared" si="4"/>
        <v>0.06</v>
      </c>
      <c r="H7" s="21">
        <f t="shared" si="5"/>
        <v>2.1110000000000002</v>
      </c>
      <c r="I7" s="21">
        <f t="shared" si="6"/>
        <v>19.757000000000001</v>
      </c>
      <c r="J7" s="21">
        <f t="shared" si="7"/>
        <v>5.6000000000000001E-2</v>
      </c>
      <c r="K7">
        <f t="shared" si="8"/>
        <v>533.34707588015863</v>
      </c>
      <c r="L7">
        <f t="shared" si="8"/>
        <v>454.19400000000002</v>
      </c>
      <c r="M7">
        <f t="shared" si="8"/>
        <v>371.17737021637731</v>
      </c>
      <c r="N7">
        <f t="shared" si="9"/>
        <v>29.68019098572751</v>
      </c>
      <c r="O7">
        <f t="shared" si="9"/>
        <v>27.631</v>
      </c>
      <c r="P7">
        <f t="shared" si="9"/>
        <v>25.418379774639714</v>
      </c>
      <c r="Q7">
        <f t="shared" si="11"/>
        <v>21.122351793620762</v>
      </c>
      <c r="R7">
        <f t="shared" si="10"/>
        <v>19.757000000000001</v>
      </c>
      <c r="S7">
        <f t="shared" si="10"/>
        <v>18.277750789325815</v>
      </c>
    </row>
    <row r="8" spans="1:19" x14ac:dyDescent="0.15">
      <c r="A8" s="2">
        <v>22.428571428571427</v>
      </c>
      <c r="B8" s="21">
        <f>VLOOKUP($A8, LMSData,2+データ入力部!$AE$4*3,0)</f>
        <v>1.26</v>
      </c>
      <c r="C8" s="21">
        <f>VLOOKUP($A8, LMSData,3+データ入力部!$AE$4*3,0)</f>
        <v>463.23599999999999</v>
      </c>
      <c r="D8" s="21">
        <f>VLOOKUP($A8, LMSData,4+データ入力部!$AE$4*3,0)</f>
        <v>0.13900000000000001</v>
      </c>
      <c r="E8" s="21">
        <f t="shared" si="2"/>
        <v>2.0289999999999999</v>
      </c>
      <c r="F8" s="21">
        <f t="shared" si="3"/>
        <v>27.773</v>
      </c>
      <c r="G8" s="21">
        <f t="shared" si="4"/>
        <v>0.06</v>
      </c>
      <c r="H8" s="21">
        <f t="shared" si="5"/>
        <v>2.1139999999999999</v>
      </c>
      <c r="I8" s="21">
        <f t="shared" si="6"/>
        <v>19.853999999999999</v>
      </c>
      <c r="J8" s="21">
        <f t="shared" si="7"/>
        <v>5.6000000000000001E-2</v>
      </c>
      <c r="K8">
        <f t="shared" si="8"/>
        <v>543.9976910053399</v>
      </c>
      <c r="L8">
        <f t="shared" si="8"/>
        <v>463.23599999999999</v>
      </c>
      <c r="M8">
        <f t="shared" si="8"/>
        <v>378.60872364432822</v>
      </c>
      <c r="N8">
        <f t="shared" si="9"/>
        <v>29.830104136924788</v>
      </c>
      <c r="O8">
        <f t="shared" si="9"/>
        <v>27.773</v>
      </c>
      <c r="P8">
        <f t="shared" si="9"/>
        <v>25.545612623682736</v>
      </c>
      <c r="Q8">
        <f t="shared" si="11"/>
        <v>21.225919494273299</v>
      </c>
      <c r="R8">
        <f t="shared" si="10"/>
        <v>19.853999999999999</v>
      </c>
      <c r="S8">
        <f t="shared" si="10"/>
        <v>18.36731177250719</v>
      </c>
    </row>
    <row r="9" spans="1:19" x14ac:dyDescent="0.15">
      <c r="A9" s="2">
        <v>22.571428571428573</v>
      </c>
      <c r="B9" s="21">
        <f>VLOOKUP($A9, LMSData,2+データ入力部!$AE$4*3,0)</f>
        <v>1.25</v>
      </c>
      <c r="C9" s="21">
        <f>VLOOKUP($A9, LMSData,3+データ入力部!$AE$4*3,0)</f>
        <v>481.339</v>
      </c>
      <c r="D9" s="21">
        <f>VLOOKUP($A9, LMSData,4+データ入力部!$AE$4*3,0)</f>
        <v>0.13900000000000001</v>
      </c>
      <c r="E9" s="21">
        <f t="shared" si="2"/>
        <v>2.1030000000000002</v>
      </c>
      <c r="F9" s="21">
        <f t="shared" si="3"/>
        <v>28.058</v>
      </c>
      <c r="G9" s="21">
        <f t="shared" si="4"/>
        <v>0.06</v>
      </c>
      <c r="H9" s="21">
        <f t="shared" si="5"/>
        <v>2.121</v>
      </c>
      <c r="I9" s="21">
        <f t="shared" si="6"/>
        <v>20.045999999999999</v>
      </c>
      <c r="J9" s="21">
        <f t="shared" si="7"/>
        <v>5.6000000000000001E-2</v>
      </c>
      <c r="K9">
        <f t="shared" si="8"/>
        <v>565.32519125352508</v>
      </c>
      <c r="L9">
        <f t="shared" si="8"/>
        <v>481.339</v>
      </c>
      <c r="M9">
        <f t="shared" si="8"/>
        <v>393.49170378208811</v>
      </c>
      <c r="N9">
        <f t="shared" si="9"/>
        <v>30.130804541753928</v>
      </c>
      <c r="O9">
        <f t="shared" si="9"/>
        <v>28.058</v>
      </c>
      <c r="P9">
        <f t="shared" si="9"/>
        <v>25.800657850566257</v>
      </c>
      <c r="Q9">
        <f t="shared" si="11"/>
        <v>21.430867210478681</v>
      </c>
      <c r="R9">
        <f t="shared" si="10"/>
        <v>20.045999999999999</v>
      </c>
      <c r="S9">
        <f t="shared" si="10"/>
        <v>18.544518765793036</v>
      </c>
    </row>
    <row r="10" spans="1:19" x14ac:dyDescent="0.15">
      <c r="A10" s="2">
        <v>22.714285714285715</v>
      </c>
      <c r="B10" s="21">
        <f>VLOOKUP($A10, LMSData,2+データ入力部!$AE$4*3,0)</f>
        <v>1.2450000000000001</v>
      </c>
      <c r="C10" s="21">
        <f>VLOOKUP($A10, LMSData,3+データ入力部!$AE$4*3,0)</f>
        <v>490.40199999999999</v>
      </c>
      <c r="D10" s="21">
        <f>VLOOKUP($A10, LMSData,4+データ入力部!$AE$4*3,0)</f>
        <v>0.14000000000000001</v>
      </c>
      <c r="E10" s="21">
        <f t="shared" si="2"/>
        <v>2.141</v>
      </c>
      <c r="F10" s="21">
        <f t="shared" si="3"/>
        <v>28.2</v>
      </c>
      <c r="G10" s="21">
        <f t="shared" si="4"/>
        <v>0.06</v>
      </c>
      <c r="H10" s="21">
        <f t="shared" si="5"/>
        <v>2.125</v>
      </c>
      <c r="I10" s="21">
        <f t="shared" si="6"/>
        <v>20.141999999999999</v>
      </c>
      <c r="J10" s="21">
        <f t="shared" si="7"/>
        <v>5.6000000000000001E-2</v>
      </c>
      <c r="K10">
        <f t="shared" si="8"/>
        <v>576.60853885094855</v>
      </c>
      <c r="L10">
        <f t="shared" si="8"/>
        <v>490.40199999999999</v>
      </c>
      <c r="M10">
        <f t="shared" si="8"/>
        <v>400.28456491310175</v>
      </c>
      <c r="N10">
        <f t="shared" si="9"/>
        <v>30.280517506915384</v>
      </c>
      <c r="O10">
        <f t="shared" si="9"/>
        <v>28.2</v>
      </c>
      <c r="P10">
        <f t="shared" si="9"/>
        <v>25.927546275593972</v>
      </c>
      <c r="Q10">
        <f t="shared" si="11"/>
        <v>21.53331592477597</v>
      </c>
      <c r="R10">
        <f t="shared" si="10"/>
        <v>20.141999999999999</v>
      </c>
      <c r="S10">
        <f t="shared" si="10"/>
        <v>18.633089287631378</v>
      </c>
    </row>
    <row r="11" spans="1:19" x14ac:dyDescent="0.15">
      <c r="A11" s="2">
        <v>22.857142857142858</v>
      </c>
      <c r="B11" s="21">
        <f>VLOOKUP($A11, LMSData,2+データ入力部!$AE$4*3,0)</f>
        <v>1.234</v>
      </c>
      <c r="C11" s="21">
        <f>VLOOKUP($A11, LMSData,3+データ入力部!$AE$4*3,0)</f>
        <v>508.56299999999999</v>
      </c>
      <c r="D11" s="21">
        <f>VLOOKUP($A11, LMSData,4+データ入力部!$AE$4*3,0)</f>
        <v>0.14000000000000001</v>
      </c>
      <c r="E11" s="21">
        <f t="shared" si="2"/>
        <v>2.2170000000000001</v>
      </c>
      <c r="F11" s="21">
        <f t="shared" si="3"/>
        <v>28.484999999999999</v>
      </c>
      <c r="G11" s="21">
        <f t="shared" si="4"/>
        <v>0.06</v>
      </c>
      <c r="H11" s="21">
        <f t="shared" si="5"/>
        <v>2.1320000000000001</v>
      </c>
      <c r="I11" s="21">
        <f t="shared" si="6"/>
        <v>20.334</v>
      </c>
      <c r="J11" s="21">
        <f t="shared" si="7"/>
        <v>5.7000000000000002E-2</v>
      </c>
      <c r="K11">
        <f t="shared" si="8"/>
        <v>598.04283921835042</v>
      </c>
      <c r="L11">
        <f t="shared" si="8"/>
        <v>508.56299999999999</v>
      </c>
      <c r="M11">
        <f t="shared" si="8"/>
        <v>415.21068913446607</v>
      </c>
      <c r="N11">
        <f t="shared" si="9"/>
        <v>30.580962282037479</v>
      </c>
      <c r="O11">
        <f t="shared" si="9"/>
        <v>28.484999999999999</v>
      </c>
      <c r="P11">
        <f t="shared" si="9"/>
        <v>26.182080897159679</v>
      </c>
      <c r="Q11">
        <f t="shared" si="11"/>
        <v>21.762401139666689</v>
      </c>
      <c r="R11">
        <f t="shared" si="10"/>
        <v>20.334</v>
      </c>
      <c r="S11">
        <f t="shared" si="10"/>
        <v>18.781798034786906</v>
      </c>
    </row>
    <row r="12" spans="1:19" x14ac:dyDescent="0.15">
      <c r="A12" s="2">
        <v>23</v>
      </c>
      <c r="B12" s="21">
        <f>VLOOKUP($A12, LMSData,2+データ入力部!$AE$4*3,0)</f>
        <v>1.2290000000000001</v>
      </c>
      <c r="C12" s="21">
        <f>VLOOKUP($A12, LMSData,3+データ入力部!$AE$4*3,0)</f>
        <v>517.66600000000005</v>
      </c>
      <c r="D12" s="21">
        <f>VLOOKUP($A12, LMSData,4+データ入力部!$AE$4*3,0)</f>
        <v>0.14000000000000001</v>
      </c>
      <c r="E12" s="21">
        <f t="shared" si="2"/>
        <v>2.2549999999999999</v>
      </c>
      <c r="F12" s="21">
        <f t="shared" si="3"/>
        <v>28.628</v>
      </c>
      <c r="G12" s="21">
        <f t="shared" si="4"/>
        <v>0.06</v>
      </c>
      <c r="H12" s="21">
        <f t="shared" si="5"/>
        <v>2.1349999999999998</v>
      </c>
      <c r="I12" s="21">
        <f t="shared" si="6"/>
        <v>20.43</v>
      </c>
      <c r="J12" s="21">
        <f t="shared" si="7"/>
        <v>5.7000000000000002E-2</v>
      </c>
      <c r="K12">
        <f t="shared" si="8"/>
        <v>608.78493839322516</v>
      </c>
      <c r="L12">
        <f t="shared" si="8"/>
        <v>517.66600000000005</v>
      </c>
      <c r="M12">
        <f t="shared" si="8"/>
        <v>422.69002191710484</v>
      </c>
      <c r="N12">
        <f t="shared" si="9"/>
        <v>30.731694075121368</v>
      </c>
      <c r="O12">
        <f t="shared" si="9"/>
        <v>28.628</v>
      </c>
      <c r="P12">
        <f t="shared" si="9"/>
        <v>26.309726073261203</v>
      </c>
      <c r="Q12">
        <f t="shared" si="11"/>
        <v>21.86500073715915</v>
      </c>
      <c r="R12">
        <f t="shared" si="10"/>
        <v>20.43</v>
      </c>
      <c r="S12">
        <f t="shared" si="10"/>
        <v>18.870280824989685</v>
      </c>
    </row>
    <row r="13" spans="1:19" x14ac:dyDescent="0.15">
      <c r="A13" s="2">
        <v>23.142857142857142</v>
      </c>
      <c r="B13" s="21">
        <f>VLOOKUP($A13, LMSData,2+データ入力部!$AE$4*3,0)</f>
        <v>1.224</v>
      </c>
      <c r="C13" s="21">
        <f>VLOOKUP($A13, LMSData,3+データ入力部!$AE$4*3,0)</f>
        <v>526.78899999999999</v>
      </c>
      <c r="D13" s="21">
        <f>VLOOKUP($A13, LMSData,4+データ入力部!$AE$4*3,0)</f>
        <v>0.14000000000000001</v>
      </c>
      <c r="E13" s="21">
        <f t="shared" si="2"/>
        <v>2.2930000000000001</v>
      </c>
      <c r="F13" s="21">
        <f t="shared" si="3"/>
        <v>28.771000000000001</v>
      </c>
      <c r="G13" s="21">
        <f t="shared" si="4"/>
        <v>0.06</v>
      </c>
      <c r="H13" s="21">
        <f t="shared" si="5"/>
        <v>2.1389999999999998</v>
      </c>
      <c r="I13" s="21">
        <f t="shared" si="6"/>
        <v>20.526</v>
      </c>
      <c r="J13" s="21">
        <f t="shared" si="7"/>
        <v>5.7000000000000002E-2</v>
      </c>
      <c r="K13">
        <f t="shared" si="8"/>
        <v>619.55191714757746</v>
      </c>
      <c r="L13">
        <f t="shared" si="8"/>
        <v>526.78899999999999</v>
      </c>
      <c r="M13">
        <f t="shared" si="8"/>
        <v>430.18728333420626</v>
      </c>
      <c r="N13">
        <f t="shared" si="9"/>
        <v>30.882407665105656</v>
      </c>
      <c r="O13">
        <f t="shared" si="9"/>
        <v>28.771000000000001</v>
      </c>
      <c r="P13">
        <f t="shared" si="9"/>
        <v>26.437316174786808</v>
      </c>
      <c r="Q13">
        <f t="shared" si="11"/>
        <v>21.967550777674056</v>
      </c>
      <c r="R13">
        <f t="shared" si="10"/>
        <v>20.526</v>
      </c>
      <c r="S13">
        <f t="shared" si="10"/>
        <v>18.958698437781209</v>
      </c>
    </row>
    <row r="14" spans="1:19" x14ac:dyDescent="0.15">
      <c r="A14" s="2">
        <v>23.285714285714285</v>
      </c>
      <c r="B14" s="21">
        <f>VLOOKUP($A14, LMSData,2+データ入力部!$AE$4*3,0)</f>
        <v>1.214</v>
      </c>
      <c r="C14" s="21">
        <f>VLOOKUP($A14, LMSData,3+データ入力部!$AE$4*3,0)</f>
        <v>545.10900000000004</v>
      </c>
      <c r="D14" s="21">
        <f>VLOOKUP($A14, LMSData,4+データ入力部!$AE$4*3,0)</f>
        <v>0.14000000000000001</v>
      </c>
      <c r="E14" s="21">
        <f t="shared" si="2"/>
        <v>2.3690000000000002</v>
      </c>
      <c r="F14" s="21">
        <f t="shared" si="3"/>
        <v>29.06</v>
      </c>
      <c r="G14" s="21">
        <f t="shared" si="4"/>
        <v>0.06</v>
      </c>
      <c r="H14" s="21">
        <f t="shared" si="5"/>
        <v>2.1469999999999998</v>
      </c>
      <c r="I14" s="21">
        <f t="shared" si="6"/>
        <v>20.716999999999999</v>
      </c>
      <c r="J14" s="21">
        <f t="shared" si="7"/>
        <v>5.7000000000000002E-2</v>
      </c>
      <c r="K14">
        <f t="shared" si="8"/>
        <v>641.17700677575101</v>
      </c>
      <c r="L14">
        <f t="shared" si="8"/>
        <v>545.10900000000004</v>
      </c>
      <c r="M14">
        <f t="shared" si="8"/>
        <v>445.24703596454418</v>
      </c>
      <c r="N14">
        <f t="shared" si="9"/>
        <v>31.187000168903303</v>
      </c>
      <c r="O14">
        <f t="shared" si="9"/>
        <v>29.06</v>
      </c>
      <c r="P14">
        <f t="shared" si="9"/>
        <v>26.695085450619882</v>
      </c>
      <c r="Q14">
        <f t="shared" si="11"/>
        <v>22.171575435753034</v>
      </c>
      <c r="R14">
        <f t="shared" si="10"/>
        <v>20.716999999999999</v>
      </c>
      <c r="S14">
        <f t="shared" si="10"/>
        <v>19.134602597469399</v>
      </c>
    </row>
    <row r="15" spans="1:19" x14ac:dyDescent="0.15">
      <c r="A15" s="2">
        <v>23.428571428571427</v>
      </c>
      <c r="B15" s="21">
        <f>VLOOKUP($A15, LMSData,2+データ入力部!$AE$4*3,0)</f>
        <v>1.2090000000000001</v>
      </c>
      <c r="C15" s="21">
        <f>VLOOKUP($A15, LMSData,3+データ入力部!$AE$4*3,0)</f>
        <v>554.31399999999996</v>
      </c>
      <c r="D15" s="21">
        <f>VLOOKUP($A15, LMSData,4+データ入力部!$AE$4*3,0)</f>
        <v>0.14000000000000001</v>
      </c>
      <c r="E15" s="21">
        <f t="shared" si="2"/>
        <v>2.4060000000000001</v>
      </c>
      <c r="F15" s="21">
        <f t="shared" si="3"/>
        <v>29.204999999999998</v>
      </c>
      <c r="G15" s="21">
        <f t="shared" si="4"/>
        <v>0.06</v>
      </c>
      <c r="H15" s="21">
        <f t="shared" si="5"/>
        <v>2.15</v>
      </c>
      <c r="I15" s="21">
        <f t="shared" si="6"/>
        <v>20.812000000000001</v>
      </c>
      <c r="J15" s="21">
        <f t="shared" si="7"/>
        <v>5.7000000000000002E-2</v>
      </c>
      <c r="K15">
        <f t="shared" si="8"/>
        <v>652.04454322825075</v>
      </c>
      <c r="L15">
        <f t="shared" si="8"/>
        <v>554.31399999999996</v>
      </c>
      <c r="M15">
        <f t="shared" si="8"/>
        <v>452.8160691866351</v>
      </c>
      <c r="N15">
        <f t="shared" si="9"/>
        <v>31.339879345262318</v>
      </c>
      <c r="O15">
        <f t="shared" si="9"/>
        <v>29.204999999999998</v>
      </c>
      <c r="P15">
        <f t="shared" si="9"/>
        <v>26.82444847291584</v>
      </c>
      <c r="Q15">
        <f t="shared" si="11"/>
        <v>22.273098935438465</v>
      </c>
      <c r="R15">
        <f t="shared" si="10"/>
        <v>20.812000000000001</v>
      </c>
      <c r="S15">
        <f t="shared" si="10"/>
        <v>19.222153471589902</v>
      </c>
    </row>
    <row r="16" spans="1:19" x14ac:dyDescent="0.15">
      <c r="A16" s="2">
        <v>23.571428571428573</v>
      </c>
      <c r="B16" s="21">
        <f>VLOOKUP($A16, LMSData,2+データ入力部!$AE$4*3,0)</f>
        <v>1.1990000000000001</v>
      </c>
      <c r="C16" s="21">
        <f>VLOOKUP($A16, LMSData,3+データ入力部!$AE$4*3,0)</f>
        <v>572.83299999999997</v>
      </c>
      <c r="D16" s="21">
        <f>VLOOKUP($A16, LMSData,4+データ入力部!$AE$4*3,0)</f>
        <v>0.14000000000000001</v>
      </c>
      <c r="E16" s="21">
        <f t="shared" si="2"/>
        <v>2.4809999999999999</v>
      </c>
      <c r="F16" s="21">
        <f t="shared" si="3"/>
        <v>29.497</v>
      </c>
      <c r="G16" s="21">
        <f t="shared" si="4"/>
        <v>0.06</v>
      </c>
      <c r="H16" s="21">
        <f t="shared" si="5"/>
        <v>2.1579999999999999</v>
      </c>
      <c r="I16" s="21">
        <f t="shared" si="6"/>
        <v>21.001999999999999</v>
      </c>
      <c r="J16" s="21">
        <f t="shared" si="7"/>
        <v>5.8000000000000003E-2</v>
      </c>
      <c r="K16">
        <f t="shared" si="8"/>
        <v>673.91199576028828</v>
      </c>
      <c r="L16">
        <f t="shared" si="8"/>
        <v>572.83299999999997</v>
      </c>
      <c r="M16">
        <f t="shared" si="8"/>
        <v>468.04799820863741</v>
      </c>
      <c r="N16">
        <f t="shared" si="9"/>
        <v>31.647655596191303</v>
      </c>
      <c r="O16">
        <f t="shared" si="9"/>
        <v>29.497</v>
      </c>
      <c r="P16">
        <f t="shared" si="9"/>
        <v>27.084738986136177</v>
      </c>
      <c r="Q16">
        <f t="shared" si="11"/>
        <v>22.500909415018317</v>
      </c>
      <c r="R16">
        <f t="shared" si="10"/>
        <v>21.001999999999999</v>
      </c>
      <c r="S16">
        <f t="shared" si="10"/>
        <v>19.367583442882133</v>
      </c>
    </row>
    <row r="17" spans="1:19" x14ac:dyDescent="0.15">
      <c r="A17" s="2">
        <v>23.714285714285715</v>
      </c>
      <c r="B17" s="21">
        <f>VLOOKUP($A17, LMSData,2+データ入力部!$AE$4*3,0)</f>
        <v>1.194</v>
      </c>
      <c r="C17" s="21">
        <f>VLOOKUP($A17, LMSData,3+データ入力部!$AE$4*3,0)</f>
        <v>582.154</v>
      </c>
      <c r="D17" s="21">
        <f>VLOOKUP($A17, LMSData,4+データ入力部!$AE$4*3,0)</f>
        <v>0.14000000000000001</v>
      </c>
      <c r="E17" s="21">
        <f t="shared" si="2"/>
        <v>2.5179999999999998</v>
      </c>
      <c r="F17" s="21">
        <f t="shared" si="3"/>
        <v>29.643999999999998</v>
      </c>
      <c r="G17" s="21">
        <f t="shared" si="4"/>
        <v>0.06</v>
      </c>
      <c r="H17" s="21">
        <f t="shared" si="5"/>
        <v>2.1619999999999999</v>
      </c>
      <c r="I17" s="21">
        <f t="shared" si="6"/>
        <v>21.097000000000001</v>
      </c>
      <c r="J17" s="21">
        <f t="shared" si="7"/>
        <v>5.8000000000000003E-2</v>
      </c>
      <c r="K17">
        <f t="shared" si="8"/>
        <v>684.92016784490727</v>
      </c>
      <c r="L17">
        <f t="shared" si="8"/>
        <v>582.154</v>
      </c>
      <c r="M17">
        <f t="shared" si="8"/>
        <v>475.71662730338642</v>
      </c>
      <c r="N17">
        <f t="shared" si="9"/>
        <v>31.802626351304372</v>
      </c>
      <c r="O17">
        <f t="shared" si="9"/>
        <v>29.643999999999998</v>
      </c>
      <c r="P17">
        <f t="shared" si="9"/>
        <v>27.215770076317462</v>
      </c>
      <c r="Q17">
        <f t="shared" si="11"/>
        <v>22.602485018619433</v>
      </c>
      <c r="R17">
        <f t="shared" si="10"/>
        <v>21.097000000000001</v>
      </c>
      <c r="S17">
        <f t="shared" si="10"/>
        <v>19.454919340581213</v>
      </c>
    </row>
    <row r="18" spans="1:19" x14ac:dyDescent="0.15">
      <c r="A18" s="2">
        <v>23.857142857142858</v>
      </c>
      <c r="B18" s="21">
        <f>VLOOKUP($A18, LMSData,2+データ入力部!$AE$4*3,0)</f>
        <v>1.1830000000000001</v>
      </c>
      <c r="C18" s="21">
        <f>VLOOKUP($A18, LMSData,3+データ入力部!$AE$4*3,0)</f>
        <v>600.93899999999996</v>
      </c>
      <c r="D18" s="21">
        <f>VLOOKUP($A18, LMSData,4+データ入力部!$AE$4*3,0)</f>
        <v>0.14000000000000001</v>
      </c>
      <c r="E18" s="21">
        <f t="shared" si="2"/>
        <v>2.5910000000000002</v>
      </c>
      <c r="F18" s="21">
        <f t="shared" si="3"/>
        <v>29.94</v>
      </c>
      <c r="G18" s="21">
        <f t="shared" si="4"/>
        <v>5.8999999999999997E-2</v>
      </c>
      <c r="H18" s="21">
        <f t="shared" si="5"/>
        <v>2.1709999999999998</v>
      </c>
      <c r="I18" s="21">
        <f t="shared" si="6"/>
        <v>21.286000000000001</v>
      </c>
      <c r="J18" s="21">
        <f t="shared" si="7"/>
        <v>5.8000000000000003E-2</v>
      </c>
      <c r="K18">
        <f t="shared" si="8"/>
        <v>707.1177791542533</v>
      </c>
      <c r="L18">
        <f t="shared" si="8"/>
        <v>600.93899999999996</v>
      </c>
      <c r="M18">
        <f t="shared" si="8"/>
        <v>491.18643461071827</v>
      </c>
      <c r="N18">
        <f t="shared" si="9"/>
        <v>32.080384754709215</v>
      </c>
      <c r="O18">
        <f t="shared" si="9"/>
        <v>29.94</v>
      </c>
      <c r="P18">
        <f t="shared" si="9"/>
        <v>27.523528100699021</v>
      </c>
      <c r="Q18">
        <f t="shared" si="11"/>
        <v>22.804508035730358</v>
      </c>
      <c r="R18">
        <f t="shared" si="10"/>
        <v>21.286000000000001</v>
      </c>
      <c r="S18">
        <f t="shared" si="10"/>
        <v>19.628592861121469</v>
      </c>
    </row>
    <row r="19" spans="1:19" x14ac:dyDescent="0.15">
      <c r="A19" s="2">
        <v>24</v>
      </c>
      <c r="B19" s="21">
        <f>VLOOKUP($A19, LMSData,2+データ入力部!$AE$4*3,0)</f>
        <v>1.1779999999999999</v>
      </c>
      <c r="C19" s="21">
        <f>VLOOKUP($A19, LMSData,3+データ入力部!$AE$4*3,0)</f>
        <v>610.41099999999994</v>
      </c>
      <c r="D19" s="21">
        <f>VLOOKUP($A19, LMSData,4+データ入力部!$AE$4*3,0)</f>
        <v>0.14000000000000001</v>
      </c>
      <c r="E19" s="21">
        <f t="shared" si="2"/>
        <v>2.6269999999999998</v>
      </c>
      <c r="F19" s="21">
        <f t="shared" si="3"/>
        <v>30.088999999999999</v>
      </c>
      <c r="G19" s="21">
        <f t="shared" si="4"/>
        <v>5.8999999999999997E-2</v>
      </c>
      <c r="H19" s="21">
        <f t="shared" si="5"/>
        <v>2.1749999999999998</v>
      </c>
      <c r="I19" s="21">
        <f t="shared" si="6"/>
        <v>21.381</v>
      </c>
      <c r="J19" s="21">
        <f t="shared" si="7"/>
        <v>5.8000000000000003E-2</v>
      </c>
      <c r="K19">
        <f t="shared" si="8"/>
        <v>718.30801979469334</v>
      </c>
      <c r="L19">
        <f t="shared" si="8"/>
        <v>610.41099999999994</v>
      </c>
      <c r="M19">
        <f t="shared" si="8"/>
        <v>498.98349309304814</v>
      </c>
      <c r="N19">
        <f t="shared" si="9"/>
        <v>32.237431768670163</v>
      </c>
      <c r="O19">
        <f t="shared" si="9"/>
        <v>30.088999999999999</v>
      </c>
      <c r="P19">
        <f t="shared" si="9"/>
        <v>27.656697175426725</v>
      </c>
      <c r="Q19">
        <f t="shared" si="11"/>
        <v>22.906078132779616</v>
      </c>
      <c r="R19">
        <f t="shared" si="10"/>
        <v>21.381</v>
      </c>
      <c r="S19">
        <f t="shared" si="10"/>
        <v>19.715920738672853</v>
      </c>
    </row>
    <row r="20" spans="1:19" x14ac:dyDescent="0.15">
      <c r="A20" s="2">
        <v>24.142857142857142</v>
      </c>
      <c r="B20" s="21">
        <f>VLOOKUP($A20, LMSData,2+データ入力部!$AE$4*3,0)</f>
        <v>1.173</v>
      </c>
      <c r="C20" s="21">
        <f>VLOOKUP($A20, LMSData,3+データ入力部!$AE$4*3,0)</f>
        <v>619.94100000000003</v>
      </c>
      <c r="D20" s="21">
        <f>VLOOKUP($A20, LMSData,4+データ入力部!$AE$4*3,0)</f>
        <v>0.14000000000000001</v>
      </c>
      <c r="E20" s="21">
        <f t="shared" si="2"/>
        <v>2.6619999999999999</v>
      </c>
      <c r="F20" s="21">
        <f t="shared" si="3"/>
        <v>30.238</v>
      </c>
      <c r="G20" s="21">
        <f t="shared" si="4"/>
        <v>5.8999999999999997E-2</v>
      </c>
      <c r="H20" s="21">
        <f t="shared" si="5"/>
        <v>2.1789999999999998</v>
      </c>
      <c r="I20" s="21">
        <f t="shared" si="6"/>
        <v>21.475000000000001</v>
      </c>
      <c r="J20" s="21">
        <f t="shared" si="7"/>
        <v>5.8000000000000003E-2</v>
      </c>
      <c r="K20">
        <f t="shared" si="8"/>
        <v>729.56795090442938</v>
      </c>
      <c r="L20">
        <f t="shared" si="8"/>
        <v>619.94100000000003</v>
      </c>
      <c r="M20">
        <f t="shared" si="8"/>
        <v>506.82959860450887</v>
      </c>
      <c r="N20">
        <f t="shared" si="9"/>
        <v>32.39453360479262</v>
      </c>
      <c r="O20">
        <f t="shared" si="9"/>
        <v>30.238</v>
      </c>
      <c r="P20">
        <f t="shared" si="9"/>
        <v>27.78991895747404</v>
      </c>
      <c r="Q20">
        <f t="shared" si="11"/>
        <v>23.006575144681943</v>
      </c>
      <c r="R20">
        <f t="shared" si="10"/>
        <v>21.475000000000001</v>
      </c>
      <c r="S20">
        <f t="shared" si="10"/>
        <v>19.802323936391151</v>
      </c>
    </row>
    <row r="21" spans="1:19" x14ac:dyDescent="0.15">
      <c r="A21" s="2">
        <v>24.285714285714285</v>
      </c>
      <c r="B21" s="21">
        <f>VLOOKUP($A21, LMSData,2+データ入力部!$AE$4*3,0)</f>
        <v>1.1619999999999999</v>
      </c>
      <c r="C21" s="21">
        <f>VLOOKUP($A21, LMSData,3+データ入力部!$AE$4*3,0)</f>
        <v>639.18799999999999</v>
      </c>
      <c r="D21" s="21">
        <f>VLOOKUP($A21, LMSData,4+データ入力部!$AE$4*3,0)</f>
        <v>0.14099999999999999</v>
      </c>
      <c r="E21" s="21">
        <f t="shared" si="2"/>
        <v>2.7309999999999999</v>
      </c>
      <c r="F21" s="21">
        <f t="shared" si="3"/>
        <v>30.539000000000001</v>
      </c>
      <c r="G21" s="21">
        <f t="shared" si="4"/>
        <v>5.8999999999999997E-2</v>
      </c>
      <c r="H21" s="21">
        <f t="shared" si="5"/>
        <v>2.1880000000000002</v>
      </c>
      <c r="I21" s="21">
        <f t="shared" si="6"/>
        <v>21.664999999999999</v>
      </c>
      <c r="J21" s="21">
        <f t="shared" si="7"/>
        <v>5.8999999999999997E-2</v>
      </c>
      <c r="K21">
        <f t="shared" si="8"/>
        <v>753.119373603079</v>
      </c>
      <c r="L21">
        <f t="shared" si="8"/>
        <v>639.18799999999999</v>
      </c>
      <c r="M21">
        <f t="shared" si="8"/>
        <v>521.84468323126271</v>
      </c>
      <c r="N21">
        <f t="shared" si="9"/>
        <v>32.711971827187085</v>
      </c>
      <c r="O21">
        <f t="shared" si="9"/>
        <v>30.539000000000001</v>
      </c>
      <c r="P21">
        <f t="shared" si="9"/>
        <v>28.059069645869091</v>
      </c>
      <c r="Q21">
        <f t="shared" si="11"/>
        <v>23.235221023341339</v>
      </c>
      <c r="R21">
        <f t="shared" si="10"/>
        <v>21.664999999999999</v>
      </c>
      <c r="S21">
        <f t="shared" si="10"/>
        <v>19.94629546982857</v>
      </c>
    </row>
    <row r="22" spans="1:19" x14ac:dyDescent="0.15">
      <c r="A22" s="2">
        <v>24.428571428571427</v>
      </c>
      <c r="B22" s="21">
        <f>VLOOKUP($A22, LMSData,2+データ入力部!$AE$4*3,0)</f>
        <v>1.1559999999999999</v>
      </c>
      <c r="C22" s="21">
        <f>VLOOKUP($A22, LMSData,3+データ入力部!$AE$4*3,0)</f>
        <v>648.91499999999996</v>
      </c>
      <c r="D22" s="21">
        <f>VLOOKUP($A22, LMSData,4+データ入力部!$AE$4*3,0)</f>
        <v>0.14099999999999999</v>
      </c>
      <c r="E22" s="21">
        <f t="shared" si="2"/>
        <v>2.7639999999999998</v>
      </c>
      <c r="F22" s="21">
        <f t="shared" si="3"/>
        <v>30.690999999999999</v>
      </c>
      <c r="G22" s="21">
        <f t="shared" si="4"/>
        <v>5.8999999999999997E-2</v>
      </c>
      <c r="H22" s="21">
        <f t="shared" si="5"/>
        <v>2.1920000000000002</v>
      </c>
      <c r="I22" s="21">
        <f t="shared" si="6"/>
        <v>21.759</v>
      </c>
      <c r="J22" s="21">
        <f t="shared" si="7"/>
        <v>5.8999999999999997E-2</v>
      </c>
      <c r="K22">
        <f t="shared" si="8"/>
        <v>764.638160196287</v>
      </c>
      <c r="L22">
        <f t="shared" si="8"/>
        <v>648.91499999999996</v>
      </c>
      <c r="M22">
        <f t="shared" si="8"/>
        <v>529.85676344647027</v>
      </c>
      <c r="N22">
        <f t="shared" si="9"/>
        <v>32.872380958920466</v>
      </c>
      <c r="O22">
        <f t="shared" si="9"/>
        <v>30.690999999999999</v>
      </c>
      <c r="P22">
        <f t="shared" si="9"/>
        <v>28.19510894901433</v>
      </c>
      <c r="Q22">
        <f t="shared" si="11"/>
        <v>23.335816653037028</v>
      </c>
      <c r="R22">
        <f t="shared" si="10"/>
        <v>21.759</v>
      </c>
      <c r="S22">
        <f t="shared" si="10"/>
        <v>20.032547300958989</v>
      </c>
    </row>
    <row r="23" spans="1:19" x14ac:dyDescent="0.15">
      <c r="A23" s="2">
        <v>24.571428571428573</v>
      </c>
      <c r="B23" s="21">
        <f>VLOOKUP($A23, LMSData,2+データ入力部!$AE$4*3,0)</f>
        <v>1.145</v>
      </c>
      <c r="C23" s="21">
        <f>VLOOKUP($A23, LMSData,3+データ入力部!$AE$4*3,0)</f>
        <v>668.59400000000005</v>
      </c>
      <c r="D23" s="21">
        <f>VLOOKUP($A23, LMSData,4+データ入力部!$AE$4*3,0)</f>
        <v>0.14099999999999999</v>
      </c>
      <c r="E23" s="21">
        <f t="shared" si="2"/>
        <v>2.8279999999999998</v>
      </c>
      <c r="F23" s="21">
        <f t="shared" si="3"/>
        <v>30.995999999999999</v>
      </c>
      <c r="G23" s="21">
        <f t="shared" si="4"/>
        <v>5.8999999999999997E-2</v>
      </c>
      <c r="H23" s="21">
        <f t="shared" si="5"/>
        <v>2.2010000000000001</v>
      </c>
      <c r="I23" s="21">
        <f t="shared" si="6"/>
        <v>21.95</v>
      </c>
      <c r="J23" s="21">
        <f t="shared" si="7"/>
        <v>5.8999999999999997E-2</v>
      </c>
      <c r="K23">
        <f t="shared" si="8"/>
        <v>787.93635513074435</v>
      </c>
      <c r="L23">
        <f t="shared" si="8"/>
        <v>668.59400000000005</v>
      </c>
      <c r="M23">
        <f t="shared" si="8"/>
        <v>546.05858928424948</v>
      </c>
      <c r="N23">
        <f t="shared" si="9"/>
        <v>33.194365734144903</v>
      </c>
      <c r="O23">
        <f t="shared" si="9"/>
        <v>30.995999999999999</v>
      </c>
      <c r="P23">
        <f t="shared" si="9"/>
        <v>28.468178136554819</v>
      </c>
      <c r="Q23">
        <f t="shared" si="11"/>
        <v>23.540165125511738</v>
      </c>
      <c r="R23">
        <f t="shared" si="10"/>
        <v>21.95</v>
      </c>
      <c r="S23">
        <f t="shared" si="10"/>
        <v>20.207731405654528</v>
      </c>
    </row>
    <row r="24" spans="1:19" x14ac:dyDescent="0.15">
      <c r="A24" s="2">
        <v>24.714285714285715</v>
      </c>
      <c r="B24" s="21">
        <f>VLOOKUP($A24, LMSData,2+データ入力部!$AE$4*3,0)</f>
        <v>1.1399999999999999</v>
      </c>
      <c r="C24" s="21">
        <f>VLOOKUP($A24, LMSData,3+データ入力部!$AE$4*3,0)</f>
        <v>678.55499999999995</v>
      </c>
      <c r="D24" s="21">
        <f>VLOOKUP($A24, LMSData,4+データ入力部!$AE$4*3,0)</f>
        <v>0.14099999999999999</v>
      </c>
      <c r="E24" s="21">
        <f t="shared" si="2"/>
        <v>2.8580000000000001</v>
      </c>
      <c r="F24" s="21">
        <f t="shared" si="3"/>
        <v>31.149000000000001</v>
      </c>
      <c r="G24" s="21">
        <f t="shared" si="4"/>
        <v>5.8999999999999997E-2</v>
      </c>
      <c r="H24" s="21">
        <f t="shared" si="5"/>
        <v>2.2050000000000001</v>
      </c>
      <c r="I24" s="21">
        <f t="shared" si="6"/>
        <v>22.045999999999999</v>
      </c>
      <c r="J24" s="21">
        <f t="shared" si="7"/>
        <v>5.8999999999999997E-2</v>
      </c>
      <c r="K24">
        <f t="shared" si="8"/>
        <v>799.72609655273698</v>
      </c>
      <c r="L24">
        <f t="shared" si="8"/>
        <v>678.55499999999995</v>
      </c>
      <c r="M24">
        <f t="shared" si="8"/>
        <v>554.2554020905834</v>
      </c>
      <c r="N24">
        <f t="shared" si="9"/>
        <v>33.356015287735069</v>
      </c>
      <c r="O24">
        <f t="shared" si="9"/>
        <v>31.149000000000001</v>
      </c>
      <c r="P24">
        <f t="shared" si="9"/>
        <v>28.60532387958299</v>
      </c>
      <c r="Q24">
        <f t="shared" si="11"/>
        <v>23.642899987859128</v>
      </c>
      <c r="R24">
        <f t="shared" si="10"/>
        <v>22.045999999999999</v>
      </c>
      <c r="S24">
        <f t="shared" si="10"/>
        <v>20.295816117271123</v>
      </c>
    </row>
    <row r="25" spans="1:19" x14ac:dyDescent="0.15">
      <c r="A25" s="2">
        <v>24.857142857142858</v>
      </c>
      <c r="B25" s="21">
        <f>VLOOKUP($A25, LMSData,2+データ入力部!$AE$4*3,0)</f>
        <v>1.129</v>
      </c>
      <c r="C25" s="21">
        <f>VLOOKUP($A25, LMSData,3+データ入力部!$AE$4*3,0)</f>
        <v>698.73900000000003</v>
      </c>
      <c r="D25" s="21">
        <f>VLOOKUP($A25, LMSData,4+データ入力部!$AE$4*3,0)</f>
        <v>0.14099999999999999</v>
      </c>
      <c r="E25" s="21">
        <f t="shared" si="2"/>
        <v>2.9119999999999999</v>
      </c>
      <c r="F25" s="21">
        <f t="shared" si="3"/>
        <v>31.457000000000001</v>
      </c>
      <c r="G25" s="21">
        <f t="shared" si="4"/>
        <v>5.8999999999999997E-2</v>
      </c>
      <c r="H25" s="21">
        <f t="shared" si="5"/>
        <v>2.214</v>
      </c>
      <c r="I25" s="21">
        <f t="shared" si="6"/>
        <v>22.238</v>
      </c>
      <c r="J25" s="21">
        <f t="shared" si="7"/>
        <v>0.06</v>
      </c>
      <c r="K25">
        <f t="shared" ref="K25:M44" si="12">$C25*(1+$B25*$D25*K$4)^(1/$B25)</f>
        <v>823.62951835502452</v>
      </c>
      <c r="L25">
        <f t="shared" si="12"/>
        <v>698.73900000000003</v>
      </c>
      <c r="M25">
        <f t="shared" si="12"/>
        <v>570.88082780871218</v>
      </c>
      <c r="N25">
        <f t="shared" ref="N25:P44" si="13">$F25*(1+$E25*$G25*N$4)^(1/$E25)</f>
        <v>33.681850149859955</v>
      </c>
      <c r="O25">
        <f t="shared" si="13"/>
        <v>31.457000000000001</v>
      </c>
      <c r="P25">
        <f t="shared" si="13"/>
        <v>28.882002515049642</v>
      </c>
      <c r="Q25">
        <f t="shared" si="11"/>
        <v>23.874471569308483</v>
      </c>
      <c r="R25">
        <f t="shared" si="11"/>
        <v>22.238</v>
      </c>
      <c r="S25">
        <f t="shared" si="11"/>
        <v>20.440362510625452</v>
      </c>
    </row>
    <row r="26" spans="1:19" x14ac:dyDescent="0.15">
      <c r="A26" s="2">
        <v>25</v>
      </c>
      <c r="B26" s="21">
        <f>VLOOKUP($A26, LMSData,2+データ入力部!$AE$4*3,0)</f>
        <v>1.123</v>
      </c>
      <c r="C26" s="21">
        <f>VLOOKUP($A26, LMSData,3+データ入力部!$AE$4*3,0)</f>
        <v>708.971</v>
      </c>
      <c r="D26" s="21">
        <f>VLOOKUP($A26, LMSData,4+データ入力部!$AE$4*3,0)</f>
        <v>0.14099999999999999</v>
      </c>
      <c r="E26" s="21">
        <f t="shared" si="2"/>
        <v>2.9359999999999999</v>
      </c>
      <c r="F26" s="21">
        <f t="shared" si="3"/>
        <v>31.611999999999998</v>
      </c>
      <c r="G26" s="21">
        <f t="shared" si="4"/>
        <v>5.8999999999999997E-2</v>
      </c>
      <c r="H26" s="21">
        <f t="shared" si="5"/>
        <v>2.218</v>
      </c>
      <c r="I26" s="21">
        <f t="shared" si="6"/>
        <v>22.335000000000001</v>
      </c>
      <c r="J26" s="21">
        <f t="shared" si="7"/>
        <v>0.06</v>
      </c>
      <c r="K26">
        <f t="shared" si="12"/>
        <v>835.75418434065125</v>
      </c>
      <c r="L26">
        <f t="shared" si="12"/>
        <v>708.971</v>
      </c>
      <c r="M26">
        <f t="shared" si="12"/>
        <v>579.31716510501064</v>
      </c>
      <c r="N26">
        <f t="shared" si="13"/>
        <v>33.846037588651008</v>
      </c>
      <c r="O26">
        <f t="shared" si="13"/>
        <v>31.611999999999998</v>
      </c>
      <c r="P26">
        <f t="shared" si="13"/>
        <v>29.02154581834904</v>
      </c>
      <c r="Q26">
        <f t="shared" ref="Q26:S45" si="14">$I26*(1+$H26*$J26*Q$4)^(1/$H26)</f>
        <v>23.97838012845471</v>
      </c>
      <c r="R26">
        <f t="shared" si="14"/>
        <v>22.335000000000001</v>
      </c>
      <c r="S26">
        <f t="shared" si="14"/>
        <v>20.529210566815898</v>
      </c>
    </row>
    <row r="27" spans="1:19" x14ac:dyDescent="0.15">
      <c r="A27" s="2">
        <v>25.142857142857142</v>
      </c>
      <c r="B27" s="21">
        <f>VLOOKUP($A27, LMSData,2+データ入力部!$AE$4*3,0)</f>
        <v>1.117</v>
      </c>
      <c r="C27" s="21">
        <f>VLOOKUP($A27, LMSData,3+データ入力部!$AE$4*3,0)</f>
        <v>719.29899999999998</v>
      </c>
      <c r="D27" s="21">
        <f>VLOOKUP($A27, LMSData,4+データ入力部!$AE$4*3,0)</f>
        <v>0.14099999999999999</v>
      </c>
      <c r="E27" s="21">
        <f t="shared" si="2"/>
        <v>2.9580000000000002</v>
      </c>
      <c r="F27" s="21">
        <f t="shared" si="3"/>
        <v>31.766999999999999</v>
      </c>
      <c r="G27" s="21">
        <f t="shared" si="4"/>
        <v>5.8999999999999997E-2</v>
      </c>
      <c r="H27" s="21">
        <f t="shared" si="5"/>
        <v>2.2229999999999999</v>
      </c>
      <c r="I27" s="21">
        <f t="shared" si="6"/>
        <v>22.431999999999999</v>
      </c>
      <c r="J27" s="21">
        <f t="shared" si="7"/>
        <v>0.06</v>
      </c>
      <c r="K27">
        <f t="shared" si="12"/>
        <v>847.99395277694168</v>
      </c>
      <c r="L27">
        <f t="shared" si="12"/>
        <v>719.29899999999998</v>
      </c>
      <c r="M27">
        <f t="shared" si="12"/>
        <v>587.8340406062556</v>
      </c>
      <c r="N27">
        <f t="shared" si="13"/>
        <v>34.010359512025012</v>
      </c>
      <c r="O27">
        <f t="shared" si="13"/>
        <v>31.766999999999999</v>
      </c>
      <c r="P27">
        <f t="shared" si="13"/>
        <v>29.161286610919127</v>
      </c>
      <c r="Q27">
        <f t="shared" si="14"/>
        <v>24.082229169682996</v>
      </c>
      <c r="R27">
        <f t="shared" si="14"/>
        <v>22.431999999999999</v>
      </c>
      <c r="S27">
        <f t="shared" si="14"/>
        <v>20.6179776728025</v>
      </c>
    </row>
    <row r="28" spans="1:19" x14ac:dyDescent="0.15">
      <c r="A28" s="2">
        <v>25.285714285714285</v>
      </c>
      <c r="B28" s="21">
        <f>VLOOKUP($A28, LMSData,2+データ入力部!$AE$4*3,0)</f>
        <v>1.105</v>
      </c>
      <c r="C28" s="21">
        <f>VLOOKUP($A28, LMSData,3+データ入力部!$AE$4*3,0)</f>
        <v>740.25900000000001</v>
      </c>
      <c r="D28" s="21">
        <f>VLOOKUP($A28, LMSData,4+データ入力部!$AE$4*3,0)</f>
        <v>0.14099999999999999</v>
      </c>
      <c r="E28" s="21">
        <f t="shared" si="2"/>
        <v>2.9940000000000002</v>
      </c>
      <c r="F28" s="21">
        <f t="shared" si="3"/>
        <v>32.079000000000001</v>
      </c>
      <c r="G28" s="21">
        <f t="shared" si="4"/>
        <v>5.8000000000000003E-2</v>
      </c>
      <c r="H28" s="21">
        <f t="shared" si="5"/>
        <v>2.2309999999999999</v>
      </c>
      <c r="I28" s="21">
        <f t="shared" si="6"/>
        <v>22.628</v>
      </c>
      <c r="J28" s="21">
        <f t="shared" si="7"/>
        <v>0.06</v>
      </c>
      <c r="K28">
        <f t="shared" si="12"/>
        <v>872.83778170643848</v>
      </c>
      <c r="L28">
        <f t="shared" si="12"/>
        <v>740.25900000000001</v>
      </c>
      <c r="M28">
        <f t="shared" si="12"/>
        <v>605.12258903382087</v>
      </c>
      <c r="N28">
        <f t="shared" si="13"/>
        <v>34.305778543338953</v>
      </c>
      <c r="O28">
        <f t="shared" si="13"/>
        <v>32.079000000000001</v>
      </c>
      <c r="P28">
        <f t="shared" si="13"/>
        <v>29.492147726843683</v>
      </c>
      <c r="Q28">
        <f t="shared" si="14"/>
        <v>24.292183376864337</v>
      </c>
      <c r="R28">
        <f t="shared" si="14"/>
        <v>22.628</v>
      </c>
      <c r="S28">
        <f t="shared" si="14"/>
        <v>20.797497000985722</v>
      </c>
    </row>
    <row r="29" spans="1:19" x14ac:dyDescent="0.15">
      <c r="A29" s="2">
        <v>25.428571428571427</v>
      </c>
      <c r="B29" s="21">
        <f>VLOOKUP($A29, LMSData,2+データ入力部!$AE$4*3,0)</f>
        <v>1.099</v>
      </c>
      <c r="C29" s="21">
        <f>VLOOKUP($A29, LMSData,3+データ入力部!$AE$4*3,0)</f>
        <v>750.89599999999996</v>
      </c>
      <c r="D29" s="21">
        <f>VLOOKUP($A29, LMSData,4+データ入力部!$AE$4*3,0)</f>
        <v>0.14099999999999999</v>
      </c>
      <c r="E29" s="21">
        <f t="shared" si="2"/>
        <v>3.0089999999999999</v>
      </c>
      <c r="F29" s="21">
        <f t="shared" si="3"/>
        <v>32.235999999999997</v>
      </c>
      <c r="G29" s="21">
        <f t="shared" si="4"/>
        <v>5.8000000000000003E-2</v>
      </c>
      <c r="H29" s="21">
        <f t="shared" si="5"/>
        <v>2.2349999999999999</v>
      </c>
      <c r="I29" s="21">
        <f t="shared" si="6"/>
        <v>22.727</v>
      </c>
      <c r="J29" s="21">
        <f t="shared" si="7"/>
        <v>0.06</v>
      </c>
      <c r="K29">
        <f t="shared" si="12"/>
        <v>885.44780080341718</v>
      </c>
      <c r="L29">
        <f t="shared" si="12"/>
        <v>750.89599999999996</v>
      </c>
      <c r="M29">
        <f t="shared" si="12"/>
        <v>613.89840479051975</v>
      </c>
      <c r="N29">
        <f t="shared" si="13"/>
        <v>34.472587160607532</v>
      </c>
      <c r="O29">
        <f t="shared" si="13"/>
        <v>32.235999999999997</v>
      </c>
      <c r="P29">
        <f t="shared" si="13"/>
        <v>29.634773846491306</v>
      </c>
      <c r="Q29">
        <f t="shared" si="14"/>
        <v>24.398231124122063</v>
      </c>
      <c r="R29">
        <f t="shared" si="14"/>
        <v>22.727</v>
      </c>
      <c r="S29">
        <f t="shared" si="14"/>
        <v>20.88817143459115</v>
      </c>
    </row>
    <row r="30" spans="1:19" x14ac:dyDescent="0.15">
      <c r="A30" s="2">
        <v>25.571428571428573</v>
      </c>
      <c r="B30" s="21">
        <f>VLOOKUP($A30, LMSData,2+データ入力部!$AE$4*3,0)</f>
        <v>1.087</v>
      </c>
      <c r="C30" s="21">
        <f>VLOOKUP($A30, LMSData,3+データ入力部!$AE$4*3,0)</f>
        <v>772.49699999999996</v>
      </c>
      <c r="D30" s="21">
        <f>VLOOKUP($A30, LMSData,4+データ入力部!$AE$4*3,0)</f>
        <v>0.14099999999999999</v>
      </c>
      <c r="E30" s="21">
        <f t="shared" si="2"/>
        <v>3.0339999999999998</v>
      </c>
      <c r="F30" s="21">
        <f t="shared" si="3"/>
        <v>32.551000000000002</v>
      </c>
      <c r="G30" s="21">
        <f t="shared" si="4"/>
        <v>5.8000000000000003E-2</v>
      </c>
      <c r="H30" s="21">
        <f t="shared" si="5"/>
        <v>2.2429999999999999</v>
      </c>
      <c r="I30" s="21">
        <f t="shared" si="6"/>
        <v>22.925000000000001</v>
      </c>
      <c r="J30" s="21">
        <f t="shared" si="7"/>
        <v>6.0999999999999999E-2</v>
      </c>
      <c r="K30">
        <f t="shared" si="12"/>
        <v>911.05954187710279</v>
      </c>
      <c r="L30">
        <f t="shared" si="12"/>
        <v>772.49699999999996</v>
      </c>
      <c r="M30">
        <f t="shared" si="12"/>
        <v>631.72389272635087</v>
      </c>
      <c r="N30">
        <f t="shared" si="13"/>
        <v>34.807611715539032</v>
      </c>
      <c r="O30">
        <f t="shared" si="13"/>
        <v>32.551000000000002</v>
      </c>
      <c r="P30">
        <f t="shared" si="13"/>
        <v>29.921464931980672</v>
      </c>
      <c r="Q30">
        <f t="shared" si="14"/>
        <v>24.637202460460095</v>
      </c>
      <c r="R30">
        <f t="shared" si="14"/>
        <v>22.925000000000001</v>
      </c>
      <c r="S30">
        <f t="shared" si="14"/>
        <v>21.036850827553476</v>
      </c>
    </row>
    <row r="31" spans="1:19" x14ac:dyDescent="0.15">
      <c r="A31" s="2">
        <v>25.714285714285715</v>
      </c>
      <c r="B31" s="21">
        <f>VLOOKUP($A31, LMSData,2+データ入力部!$AE$4*3,0)</f>
        <v>1.081</v>
      </c>
      <c r="C31" s="21">
        <f>VLOOKUP($A31, LMSData,3+データ入力部!$AE$4*3,0)</f>
        <v>783.46500000000003</v>
      </c>
      <c r="D31" s="21">
        <f>VLOOKUP($A31, LMSData,4+データ入力部!$AE$4*3,0)</f>
        <v>0.14199999999999999</v>
      </c>
      <c r="E31" s="21">
        <f t="shared" si="2"/>
        <v>3.044</v>
      </c>
      <c r="F31" s="21">
        <f t="shared" si="3"/>
        <v>32.709000000000003</v>
      </c>
      <c r="G31" s="21">
        <f t="shared" si="4"/>
        <v>5.8000000000000003E-2</v>
      </c>
      <c r="H31" s="21">
        <f t="shared" si="5"/>
        <v>2.2469999999999999</v>
      </c>
      <c r="I31" s="21">
        <f t="shared" si="6"/>
        <v>23.024999999999999</v>
      </c>
      <c r="J31" s="21">
        <f t="shared" si="7"/>
        <v>6.0999999999999999E-2</v>
      </c>
      <c r="K31">
        <f t="shared" si="12"/>
        <v>925.05672238471527</v>
      </c>
      <c r="L31">
        <f t="shared" si="12"/>
        <v>783.46500000000003</v>
      </c>
      <c r="M31">
        <f t="shared" si="12"/>
        <v>639.7562947140583</v>
      </c>
      <c r="N31">
        <f t="shared" si="13"/>
        <v>34.975830396090799</v>
      </c>
      <c r="O31">
        <f t="shared" si="13"/>
        <v>32.709000000000003</v>
      </c>
      <c r="P31">
        <f t="shared" si="13"/>
        <v>30.065537071452066</v>
      </c>
      <c r="Q31">
        <f t="shared" si="14"/>
        <v>24.744427741697486</v>
      </c>
      <c r="R31">
        <f t="shared" si="14"/>
        <v>23.024999999999999</v>
      </c>
      <c r="S31">
        <f t="shared" si="14"/>
        <v>21.128281290034277</v>
      </c>
    </row>
    <row r="32" spans="1:19" x14ac:dyDescent="0.15">
      <c r="A32" s="2">
        <v>25.857142857142858</v>
      </c>
      <c r="B32" s="21">
        <f>VLOOKUP($A32, LMSData,2+データ入力部!$AE$4*3,0)</f>
        <v>1.0680000000000001</v>
      </c>
      <c r="C32" s="21">
        <f>VLOOKUP($A32, LMSData,3+データ入力部!$AE$4*3,0)</f>
        <v>805.74599999999998</v>
      </c>
      <c r="D32" s="21">
        <f>VLOOKUP($A32, LMSData,4+データ入力部!$AE$4*3,0)</f>
        <v>0.14199999999999999</v>
      </c>
      <c r="E32" s="21">
        <f t="shared" si="2"/>
        <v>3.06</v>
      </c>
      <c r="F32" s="21">
        <f t="shared" si="3"/>
        <v>33.026000000000003</v>
      </c>
      <c r="G32" s="21">
        <f t="shared" si="4"/>
        <v>5.7000000000000002E-2</v>
      </c>
      <c r="H32" s="21">
        <f t="shared" si="5"/>
        <v>2.2549999999999999</v>
      </c>
      <c r="I32" s="21">
        <f t="shared" si="6"/>
        <v>23.225000000000001</v>
      </c>
      <c r="J32" s="21">
        <f t="shared" si="7"/>
        <v>6.0999999999999999E-2</v>
      </c>
      <c r="K32">
        <f t="shared" si="12"/>
        <v>951.52557882584915</v>
      </c>
      <c r="L32">
        <f t="shared" si="12"/>
        <v>805.74599999999998</v>
      </c>
      <c r="M32">
        <f t="shared" si="12"/>
        <v>658.13918724704865</v>
      </c>
      <c r="N32">
        <f t="shared" si="13"/>
        <v>35.276703924821241</v>
      </c>
      <c r="O32">
        <f t="shared" si="13"/>
        <v>33.026000000000003</v>
      </c>
      <c r="P32">
        <f t="shared" si="13"/>
        <v>30.405302891408706</v>
      </c>
      <c r="Q32">
        <f t="shared" si="14"/>
        <v>24.958872232591514</v>
      </c>
      <c r="R32">
        <f t="shared" si="14"/>
        <v>23.225000000000001</v>
      </c>
      <c r="S32">
        <f t="shared" si="14"/>
        <v>21.311133042359938</v>
      </c>
    </row>
    <row r="33" spans="1:19" x14ac:dyDescent="0.15">
      <c r="A33" s="2">
        <v>26</v>
      </c>
      <c r="B33" s="21">
        <f>VLOOKUP($A33, LMSData,2+データ入力部!$AE$4*3,0)</f>
        <v>1.0620000000000001</v>
      </c>
      <c r="C33" s="21">
        <f>VLOOKUP($A33, LMSData,3+データ入力部!$AE$4*3,0)</f>
        <v>817.06299999999999</v>
      </c>
      <c r="D33" s="21">
        <f>VLOOKUP($A33, LMSData,4+データ入力部!$AE$4*3,0)</f>
        <v>0.14199999999999999</v>
      </c>
      <c r="E33" s="21">
        <f t="shared" si="2"/>
        <v>3.0659999999999998</v>
      </c>
      <c r="F33" s="21">
        <f t="shared" si="3"/>
        <v>33.185000000000002</v>
      </c>
      <c r="G33" s="21">
        <f t="shared" si="4"/>
        <v>5.7000000000000002E-2</v>
      </c>
      <c r="H33" s="21">
        <f t="shared" si="5"/>
        <v>2.2589999999999999</v>
      </c>
      <c r="I33" s="21">
        <f t="shared" si="6"/>
        <v>23.326000000000001</v>
      </c>
      <c r="J33" s="21">
        <f t="shared" si="7"/>
        <v>6.0999999999999999E-2</v>
      </c>
      <c r="K33">
        <f t="shared" si="12"/>
        <v>964.96567262944859</v>
      </c>
      <c r="L33">
        <f t="shared" si="12"/>
        <v>817.06299999999999</v>
      </c>
      <c r="M33">
        <f t="shared" si="12"/>
        <v>667.4711424923413</v>
      </c>
      <c r="N33">
        <f t="shared" si="13"/>
        <v>35.446107170152331</v>
      </c>
      <c r="O33">
        <f t="shared" si="13"/>
        <v>33.185000000000002</v>
      </c>
      <c r="P33">
        <f t="shared" si="13"/>
        <v>30.551002715267082</v>
      </c>
      <c r="Q33">
        <f t="shared" si="14"/>
        <v>25.067166089341267</v>
      </c>
      <c r="R33">
        <f t="shared" si="14"/>
        <v>23.326000000000001</v>
      </c>
      <c r="S33">
        <f t="shared" si="14"/>
        <v>21.40347190778331</v>
      </c>
    </row>
    <row r="34" spans="1:19" x14ac:dyDescent="0.15">
      <c r="A34" s="2">
        <v>26.142857142857142</v>
      </c>
      <c r="B34" s="21">
        <f>VLOOKUP($A34, LMSData,2+データ入力部!$AE$4*3,0)</f>
        <v>1.0549999999999999</v>
      </c>
      <c r="C34" s="21">
        <f>VLOOKUP($A34, LMSData,3+データ入力部!$AE$4*3,0)</f>
        <v>828.49900000000002</v>
      </c>
      <c r="D34" s="21">
        <f>VLOOKUP($A34, LMSData,4+データ入力部!$AE$4*3,0)</f>
        <v>0.14199999999999999</v>
      </c>
      <c r="E34" s="21">
        <f t="shared" si="2"/>
        <v>3.07</v>
      </c>
      <c r="F34" s="21">
        <f t="shared" si="3"/>
        <v>33.343000000000004</v>
      </c>
      <c r="G34" s="21">
        <f t="shared" si="4"/>
        <v>5.7000000000000002E-2</v>
      </c>
      <c r="H34" s="21">
        <f t="shared" si="5"/>
        <v>2.262</v>
      </c>
      <c r="I34" s="21">
        <f t="shared" si="6"/>
        <v>23.427</v>
      </c>
      <c r="J34" s="21">
        <f t="shared" si="7"/>
        <v>6.2E-2</v>
      </c>
      <c r="K34">
        <f t="shared" si="12"/>
        <v>978.56130998310107</v>
      </c>
      <c r="L34">
        <f t="shared" si="12"/>
        <v>828.49900000000002</v>
      </c>
      <c r="M34">
        <f t="shared" si="12"/>
        <v>676.91747701343695</v>
      </c>
      <c r="N34">
        <f t="shared" si="13"/>
        <v>35.61458312672282</v>
      </c>
      <c r="O34">
        <f t="shared" si="13"/>
        <v>33.343000000000004</v>
      </c>
      <c r="P34">
        <f t="shared" si="13"/>
        <v>30.696003905442431</v>
      </c>
      <c r="Q34">
        <f t="shared" si="14"/>
        <v>25.20291667774687</v>
      </c>
      <c r="R34">
        <f t="shared" si="14"/>
        <v>23.427</v>
      </c>
      <c r="S34">
        <f t="shared" si="14"/>
        <v>21.462393806342515</v>
      </c>
    </row>
    <row r="35" spans="1:19" x14ac:dyDescent="0.15">
      <c r="A35" s="2">
        <v>26.285714285714285</v>
      </c>
      <c r="B35" s="21">
        <f>VLOOKUP($A35, LMSData,2+データ入力部!$AE$4*3,0)</f>
        <v>1.042</v>
      </c>
      <c r="C35" s="21">
        <f>VLOOKUP($A35, LMSData,3+データ入力部!$AE$4*3,0)</f>
        <v>851.74</v>
      </c>
      <c r="D35" s="21">
        <f>VLOOKUP($A35, LMSData,4+データ入力部!$AE$4*3,0)</f>
        <v>0.14199999999999999</v>
      </c>
      <c r="E35" s="21">
        <f t="shared" si="2"/>
        <v>3.0760000000000001</v>
      </c>
      <c r="F35" s="21">
        <f t="shared" si="3"/>
        <v>33.659999999999997</v>
      </c>
      <c r="G35" s="21">
        <f t="shared" si="4"/>
        <v>5.7000000000000002E-2</v>
      </c>
      <c r="H35" s="21">
        <f t="shared" si="5"/>
        <v>2.2690000000000001</v>
      </c>
      <c r="I35" s="21">
        <f t="shared" si="6"/>
        <v>23.629000000000001</v>
      </c>
      <c r="J35" s="21">
        <f t="shared" si="7"/>
        <v>6.2E-2</v>
      </c>
      <c r="K35">
        <f t="shared" si="12"/>
        <v>1006.1831422996599</v>
      </c>
      <c r="L35">
        <f t="shared" si="12"/>
        <v>851.74</v>
      </c>
      <c r="M35">
        <f t="shared" si="12"/>
        <v>696.10451857466069</v>
      </c>
      <c r="N35">
        <f t="shared" si="13"/>
        <v>35.952741273960498</v>
      </c>
      <c r="O35">
        <f t="shared" si="13"/>
        <v>33.659999999999997</v>
      </c>
      <c r="P35">
        <f t="shared" si="13"/>
        <v>30.987144544681872</v>
      </c>
      <c r="Q35">
        <f t="shared" si="14"/>
        <v>25.419779802953666</v>
      </c>
      <c r="R35">
        <f t="shared" si="14"/>
        <v>23.629000000000001</v>
      </c>
      <c r="S35">
        <f t="shared" si="14"/>
        <v>21.646832062186366</v>
      </c>
    </row>
    <row r="36" spans="1:19" x14ac:dyDescent="0.15">
      <c r="A36" s="2">
        <v>26.428571428571427</v>
      </c>
      <c r="B36" s="21">
        <f>VLOOKUP($A36, LMSData,2+データ入力部!$AE$4*3,0)</f>
        <v>1.0349999999999999</v>
      </c>
      <c r="C36" s="21">
        <f>VLOOKUP($A36, LMSData,3+データ入力部!$AE$4*3,0)</f>
        <v>863.54600000000005</v>
      </c>
      <c r="D36" s="21">
        <f>VLOOKUP($A36, LMSData,4+データ入力部!$AE$4*3,0)</f>
        <v>0.14199999999999999</v>
      </c>
      <c r="E36" s="21">
        <f t="shared" si="2"/>
        <v>3.077</v>
      </c>
      <c r="F36" s="21">
        <f t="shared" si="3"/>
        <v>33.819000000000003</v>
      </c>
      <c r="G36" s="21">
        <f t="shared" si="4"/>
        <v>5.6000000000000001E-2</v>
      </c>
      <c r="H36" s="21">
        <f t="shared" si="5"/>
        <v>2.2719999999999998</v>
      </c>
      <c r="I36" s="21">
        <f t="shared" si="6"/>
        <v>23.73</v>
      </c>
      <c r="J36" s="21">
        <f t="shared" si="7"/>
        <v>6.2E-2</v>
      </c>
      <c r="K36">
        <f t="shared" si="12"/>
        <v>1020.2236041874384</v>
      </c>
      <c r="L36">
        <f t="shared" si="12"/>
        <v>863.54600000000005</v>
      </c>
      <c r="M36">
        <f t="shared" si="12"/>
        <v>705.86115540393507</v>
      </c>
      <c r="N36">
        <f t="shared" si="13"/>
        <v>36.084659814095509</v>
      </c>
      <c r="O36">
        <f t="shared" si="13"/>
        <v>33.819000000000003</v>
      </c>
      <c r="P36">
        <f t="shared" si="13"/>
        <v>31.18478182170038</v>
      </c>
      <c r="Q36">
        <f t="shared" si="14"/>
        <v>25.528240836000215</v>
      </c>
      <c r="R36">
        <f t="shared" si="14"/>
        <v>23.73</v>
      </c>
      <c r="S36">
        <f t="shared" si="14"/>
        <v>21.739091647369385</v>
      </c>
    </row>
    <row r="37" spans="1:19" x14ac:dyDescent="0.15">
      <c r="A37" s="2">
        <v>26.571428571428573</v>
      </c>
      <c r="B37" s="21">
        <f>VLOOKUP($A37, LMSData,2+データ入力部!$AE$4*3,0)</f>
        <v>1.022</v>
      </c>
      <c r="C37" s="21">
        <f>VLOOKUP($A37, LMSData,3+データ入力部!$AE$4*3,0)</f>
        <v>887.53800000000001</v>
      </c>
      <c r="D37" s="21">
        <f>VLOOKUP($A37, LMSData,4+データ入力部!$AE$4*3,0)</f>
        <v>0.14199999999999999</v>
      </c>
      <c r="E37" s="21">
        <f t="shared" ref="E37:E68" si="15">VLOOKUP($A37, LMSData,14,0)</f>
        <v>3.077</v>
      </c>
      <c r="F37" s="21">
        <f t="shared" ref="F37:F68" si="16">VLOOKUP($A37, LMSData,15,0)</f>
        <v>34.134</v>
      </c>
      <c r="G37" s="21">
        <f t="shared" ref="G37:G68" si="17">VLOOKUP($A37, LMSData,16,0)</f>
        <v>5.6000000000000001E-2</v>
      </c>
      <c r="H37" s="21">
        <f t="shared" ref="H37:H68" si="18">VLOOKUP($A37, LMSData,17,0)</f>
        <v>2.278</v>
      </c>
      <c r="I37" s="21">
        <f t="shared" ref="I37:I68" si="19">VLOOKUP($A37, LMSData,18,0)</f>
        <v>23.933</v>
      </c>
      <c r="J37" s="21">
        <f t="shared" ref="J37:J68" si="20">VLOOKUP($A37, LMSData,19,0)</f>
        <v>6.2E-2</v>
      </c>
      <c r="K37">
        <f t="shared" si="12"/>
        <v>1048.7478776738747</v>
      </c>
      <c r="L37">
        <f t="shared" si="12"/>
        <v>887.53800000000001</v>
      </c>
      <c r="M37">
        <f t="shared" si="12"/>
        <v>725.67758434812492</v>
      </c>
      <c r="N37">
        <f t="shared" si="13"/>
        <v>36.420762828420003</v>
      </c>
      <c r="O37">
        <f t="shared" si="13"/>
        <v>34.134</v>
      </c>
      <c r="P37">
        <f t="shared" si="13"/>
        <v>31.475245947601074</v>
      </c>
      <c r="Q37">
        <f t="shared" si="14"/>
        <v>25.746233887947049</v>
      </c>
      <c r="R37">
        <f t="shared" si="14"/>
        <v>23.933</v>
      </c>
      <c r="S37">
        <f t="shared" si="14"/>
        <v>21.924519758177404</v>
      </c>
    </row>
    <row r="38" spans="1:19" x14ac:dyDescent="0.15">
      <c r="A38" s="2">
        <v>26.714285714285715</v>
      </c>
      <c r="B38" s="21">
        <f>VLOOKUP($A38, LMSData,2+データ入力部!$AE$4*3,0)</f>
        <v>1.0149999999999999</v>
      </c>
      <c r="C38" s="21">
        <f>VLOOKUP($A38, LMSData,3+データ入力部!$AE$4*3,0)</f>
        <v>899.72500000000002</v>
      </c>
      <c r="D38" s="21">
        <f>VLOOKUP($A38, LMSData,4+データ入力部!$AE$4*3,0)</f>
        <v>0.14199999999999999</v>
      </c>
      <c r="E38" s="21">
        <f t="shared" si="15"/>
        <v>3.0760000000000001</v>
      </c>
      <c r="F38" s="21">
        <f t="shared" si="16"/>
        <v>34.290999999999997</v>
      </c>
      <c r="G38" s="21">
        <f t="shared" si="17"/>
        <v>5.6000000000000001E-2</v>
      </c>
      <c r="H38" s="21">
        <f t="shared" si="18"/>
        <v>2.2810000000000001</v>
      </c>
      <c r="I38" s="21">
        <f t="shared" si="19"/>
        <v>24.035</v>
      </c>
      <c r="J38" s="21">
        <f t="shared" si="20"/>
        <v>6.2E-2</v>
      </c>
      <c r="K38">
        <f t="shared" si="12"/>
        <v>1063.2465673906165</v>
      </c>
      <c r="L38">
        <f t="shared" si="12"/>
        <v>899.72500000000002</v>
      </c>
      <c r="M38">
        <f t="shared" si="12"/>
        <v>735.75385742021876</v>
      </c>
      <c r="N38">
        <f t="shared" si="13"/>
        <v>36.588352895519584</v>
      </c>
      <c r="O38">
        <f t="shared" si="13"/>
        <v>34.290999999999997</v>
      </c>
      <c r="P38">
        <f t="shared" si="13"/>
        <v>31.620130131271093</v>
      </c>
      <c r="Q38">
        <f t="shared" si="14"/>
        <v>25.855765891887689</v>
      </c>
      <c r="R38">
        <f t="shared" si="14"/>
        <v>24.035</v>
      </c>
      <c r="S38">
        <f t="shared" si="14"/>
        <v>22.01768825855288</v>
      </c>
    </row>
    <row r="39" spans="1:19" x14ac:dyDescent="0.15">
      <c r="A39" s="2">
        <v>26.857142857142858</v>
      </c>
      <c r="B39" s="21">
        <f>VLOOKUP($A39, LMSData,2+データ入力部!$AE$4*3,0)</f>
        <v>1.0009999999999999</v>
      </c>
      <c r="C39" s="21">
        <f>VLOOKUP($A39, LMSData,3+データ入力部!$AE$4*3,0)</f>
        <v>924.48299999999995</v>
      </c>
      <c r="D39" s="21">
        <f>VLOOKUP($A39, LMSData,4+データ入力部!$AE$4*3,0)</f>
        <v>0.14199999999999999</v>
      </c>
      <c r="E39" s="21">
        <f t="shared" si="15"/>
        <v>3.069</v>
      </c>
      <c r="F39" s="21">
        <f t="shared" si="16"/>
        <v>34.604999999999997</v>
      </c>
      <c r="G39" s="21">
        <f t="shared" si="17"/>
        <v>5.5E-2</v>
      </c>
      <c r="H39" s="21">
        <f t="shared" si="18"/>
        <v>2.286</v>
      </c>
      <c r="I39" s="21">
        <f t="shared" si="19"/>
        <v>24.239000000000001</v>
      </c>
      <c r="J39" s="21">
        <f t="shared" si="20"/>
        <v>6.3E-2</v>
      </c>
      <c r="K39">
        <f t="shared" si="12"/>
        <v>1092.7062602567748</v>
      </c>
      <c r="L39">
        <f t="shared" si="12"/>
        <v>924.48299999999995</v>
      </c>
      <c r="M39">
        <f t="shared" si="12"/>
        <v>756.22895192084331</v>
      </c>
      <c r="N39">
        <f t="shared" si="13"/>
        <v>36.885077792023715</v>
      </c>
      <c r="O39">
        <f t="shared" si="13"/>
        <v>34.604999999999997</v>
      </c>
      <c r="P39">
        <f t="shared" si="13"/>
        <v>31.962829731209762</v>
      </c>
      <c r="Q39">
        <f t="shared" si="14"/>
        <v>26.103150850045271</v>
      </c>
      <c r="R39">
        <f t="shared" si="14"/>
        <v>24.239000000000001</v>
      </c>
      <c r="S39">
        <f t="shared" si="14"/>
        <v>22.16930283370678</v>
      </c>
    </row>
    <row r="40" spans="1:19" x14ac:dyDescent="0.15">
      <c r="A40" s="2">
        <v>27</v>
      </c>
      <c r="B40" s="21">
        <f>VLOOKUP($A40, LMSData,2+データ入力部!$AE$4*3,0)</f>
        <v>0.99399999999999999</v>
      </c>
      <c r="C40" s="21">
        <f>VLOOKUP($A40, LMSData,3+データ入力部!$AE$4*3,0)</f>
        <v>937.05600000000004</v>
      </c>
      <c r="D40" s="21">
        <f>VLOOKUP($A40, LMSData,4+データ入力部!$AE$4*3,0)</f>
        <v>0.14199999999999999</v>
      </c>
      <c r="E40" s="21">
        <f t="shared" si="15"/>
        <v>3.0630000000000002</v>
      </c>
      <c r="F40" s="21">
        <f t="shared" si="16"/>
        <v>34.76</v>
      </c>
      <c r="G40" s="21">
        <f t="shared" si="17"/>
        <v>5.5E-2</v>
      </c>
      <c r="H40" s="21">
        <f t="shared" si="18"/>
        <v>2.2890000000000001</v>
      </c>
      <c r="I40" s="21">
        <f t="shared" si="19"/>
        <v>24.341000000000001</v>
      </c>
      <c r="J40" s="21">
        <f t="shared" si="20"/>
        <v>6.3E-2</v>
      </c>
      <c r="K40">
        <f t="shared" si="12"/>
        <v>1107.6697248203493</v>
      </c>
      <c r="L40">
        <f t="shared" si="12"/>
        <v>937.05600000000004</v>
      </c>
      <c r="M40">
        <f t="shared" si="12"/>
        <v>766.62948874828407</v>
      </c>
      <c r="N40">
        <f t="shared" si="13"/>
        <v>37.050715049012446</v>
      </c>
      <c r="O40">
        <f t="shared" si="13"/>
        <v>34.76</v>
      </c>
      <c r="P40">
        <f t="shared" si="13"/>
        <v>32.106655031491059</v>
      </c>
      <c r="Q40">
        <f t="shared" si="14"/>
        <v>26.212791233952313</v>
      </c>
      <c r="R40">
        <f t="shared" si="14"/>
        <v>24.341000000000001</v>
      </c>
      <c r="S40">
        <f t="shared" si="14"/>
        <v>22.262308217201301</v>
      </c>
    </row>
    <row r="41" spans="1:19" x14ac:dyDescent="0.15">
      <c r="A41" s="2">
        <v>27.142857142857142</v>
      </c>
      <c r="B41" s="21">
        <f>VLOOKUP($A41, LMSData,2+データ入力部!$AE$4*3,0)</f>
        <v>0.98599999999999999</v>
      </c>
      <c r="C41" s="21">
        <f>VLOOKUP($A41, LMSData,3+データ入力部!$AE$4*3,0)</f>
        <v>949.75699999999995</v>
      </c>
      <c r="D41" s="21">
        <f>VLOOKUP($A41, LMSData,4+データ入力部!$AE$4*3,0)</f>
        <v>0.14299999999999999</v>
      </c>
      <c r="E41" s="21">
        <f t="shared" si="15"/>
        <v>3.056</v>
      </c>
      <c r="F41" s="21">
        <f t="shared" si="16"/>
        <v>34.914999999999999</v>
      </c>
      <c r="G41" s="21">
        <f t="shared" si="17"/>
        <v>5.5E-2</v>
      </c>
      <c r="H41" s="21">
        <f t="shared" si="18"/>
        <v>2.2909999999999999</v>
      </c>
      <c r="I41" s="21">
        <f t="shared" si="19"/>
        <v>24.443999999999999</v>
      </c>
      <c r="J41" s="21">
        <f t="shared" si="20"/>
        <v>6.3E-2</v>
      </c>
      <c r="K41">
        <f t="shared" si="12"/>
        <v>1124.0223469220327</v>
      </c>
      <c r="L41">
        <f t="shared" si="12"/>
        <v>949.75699999999995</v>
      </c>
      <c r="M41">
        <f t="shared" si="12"/>
        <v>775.94062816933865</v>
      </c>
      <c r="N41">
        <f t="shared" si="13"/>
        <v>37.216427419607868</v>
      </c>
      <c r="O41">
        <f t="shared" si="13"/>
        <v>34.914999999999999</v>
      </c>
      <c r="P41">
        <f t="shared" si="13"/>
        <v>32.250596118141665</v>
      </c>
      <c r="Q41">
        <f t="shared" si="14"/>
        <v>26.323575163887572</v>
      </c>
      <c r="R41">
        <f t="shared" si="14"/>
        <v>24.443999999999999</v>
      </c>
      <c r="S41">
        <f t="shared" si="14"/>
        <v>22.356321187917015</v>
      </c>
    </row>
    <row r="42" spans="1:19" x14ac:dyDescent="0.15">
      <c r="A42" s="2">
        <v>27.285714285714285</v>
      </c>
      <c r="B42" s="21">
        <f>VLOOKUP($A42, LMSData,2+データ入力部!$AE$4*3,0)</f>
        <v>0.97199999999999998</v>
      </c>
      <c r="C42" s="21">
        <f>VLOOKUP($A42, LMSData,3+データ入力部!$AE$4*3,0)</f>
        <v>975.54600000000005</v>
      </c>
      <c r="D42" s="21">
        <f>VLOOKUP($A42, LMSData,4+データ入力部!$AE$4*3,0)</f>
        <v>0.14299999999999999</v>
      </c>
      <c r="E42" s="21">
        <f t="shared" si="15"/>
        <v>3.0379999999999998</v>
      </c>
      <c r="F42" s="21">
        <f t="shared" si="16"/>
        <v>35.223999999999997</v>
      </c>
      <c r="G42" s="21">
        <f t="shared" si="17"/>
        <v>5.3999999999999999E-2</v>
      </c>
      <c r="H42" s="21">
        <f t="shared" si="18"/>
        <v>2.2959999999999998</v>
      </c>
      <c r="I42" s="21">
        <f t="shared" si="19"/>
        <v>24.649000000000001</v>
      </c>
      <c r="J42" s="21">
        <f t="shared" si="20"/>
        <v>6.3E-2</v>
      </c>
      <c r="K42">
        <f t="shared" si="12"/>
        <v>1154.7607296609858</v>
      </c>
      <c r="L42">
        <f t="shared" si="12"/>
        <v>975.54600000000005</v>
      </c>
      <c r="M42">
        <f t="shared" si="12"/>
        <v>797.25335477269857</v>
      </c>
      <c r="N42">
        <f t="shared" si="13"/>
        <v>37.507413045992692</v>
      </c>
      <c r="O42">
        <f t="shared" si="13"/>
        <v>35.223999999999997</v>
      </c>
      <c r="P42">
        <f t="shared" si="13"/>
        <v>32.590991261312681</v>
      </c>
      <c r="Q42">
        <f t="shared" si="14"/>
        <v>26.543993910553024</v>
      </c>
      <c r="R42">
        <f t="shared" si="14"/>
        <v>24.649000000000001</v>
      </c>
      <c r="S42">
        <f t="shared" si="14"/>
        <v>22.543331234121109</v>
      </c>
    </row>
    <row r="43" spans="1:19" x14ac:dyDescent="0.15">
      <c r="A43" s="2">
        <v>27.428571428571427</v>
      </c>
      <c r="B43" s="21">
        <f>VLOOKUP($A43, LMSData,2+データ入力部!$AE$4*3,0)</f>
        <v>0.96399999999999997</v>
      </c>
      <c r="C43" s="21">
        <f>VLOOKUP($A43, LMSData,3+データ入力部!$AE$4*3,0)</f>
        <v>988.63300000000004</v>
      </c>
      <c r="D43" s="21">
        <f>VLOOKUP($A43, LMSData,4+データ入力部!$AE$4*3,0)</f>
        <v>0.14299999999999999</v>
      </c>
      <c r="E43" s="21">
        <f t="shared" si="15"/>
        <v>3.0270000000000001</v>
      </c>
      <c r="F43" s="21">
        <f t="shared" si="16"/>
        <v>35.377000000000002</v>
      </c>
      <c r="G43" s="21">
        <f t="shared" si="17"/>
        <v>5.3999999999999999E-2</v>
      </c>
      <c r="H43" s="21">
        <f t="shared" si="18"/>
        <v>2.298</v>
      </c>
      <c r="I43" s="21">
        <f t="shared" si="19"/>
        <v>24.751999999999999</v>
      </c>
      <c r="J43" s="21">
        <f t="shared" si="20"/>
        <v>6.3E-2</v>
      </c>
      <c r="K43">
        <f t="shared" si="12"/>
        <v>1170.3781737019076</v>
      </c>
      <c r="L43">
        <f t="shared" si="12"/>
        <v>988.63300000000004</v>
      </c>
      <c r="M43">
        <f t="shared" si="12"/>
        <v>808.08908654262655</v>
      </c>
      <c r="N43">
        <f t="shared" si="13"/>
        <v>37.671099473838417</v>
      </c>
      <c r="O43">
        <f t="shared" si="13"/>
        <v>35.377000000000002</v>
      </c>
      <c r="P43">
        <f t="shared" si="13"/>
        <v>32.733731170388531</v>
      </c>
      <c r="Q43">
        <f t="shared" si="14"/>
        <v>26.654774195915724</v>
      </c>
      <c r="R43">
        <f t="shared" si="14"/>
        <v>24.751999999999999</v>
      </c>
      <c r="S43">
        <f t="shared" si="14"/>
        <v>22.637338811599236</v>
      </c>
    </row>
    <row r="44" spans="1:19" x14ac:dyDescent="0.15">
      <c r="A44" s="2">
        <v>27.571428571428573</v>
      </c>
      <c r="B44" s="21">
        <f>VLOOKUP($A44, LMSData,2+データ入力部!$AE$4*3,0)</f>
        <v>0.95</v>
      </c>
      <c r="C44" s="21">
        <f>VLOOKUP($A44, LMSData,3+データ入力部!$AE$4*3,0)</f>
        <v>1015.188</v>
      </c>
      <c r="D44" s="21">
        <f>VLOOKUP($A44, LMSData,4+データ入力部!$AE$4*3,0)</f>
        <v>0.14299999999999999</v>
      </c>
      <c r="E44" s="21">
        <f t="shared" si="15"/>
        <v>3.0009999999999999</v>
      </c>
      <c r="F44" s="21">
        <f t="shared" si="16"/>
        <v>35.680999999999997</v>
      </c>
      <c r="G44" s="21">
        <f t="shared" si="17"/>
        <v>5.2999999999999999E-2</v>
      </c>
      <c r="H44" s="21">
        <f t="shared" si="18"/>
        <v>2.302</v>
      </c>
      <c r="I44" s="21">
        <f t="shared" si="19"/>
        <v>24.959</v>
      </c>
      <c r="J44" s="21">
        <f t="shared" si="20"/>
        <v>6.3E-2</v>
      </c>
      <c r="K44">
        <f t="shared" si="12"/>
        <v>1202.0423738676932</v>
      </c>
      <c r="L44">
        <f t="shared" si="12"/>
        <v>1015.188</v>
      </c>
      <c r="M44">
        <f t="shared" si="12"/>
        <v>830.04641510841407</v>
      </c>
      <c r="N44">
        <f t="shared" si="13"/>
        <v>37.956283193635713</v>
      </c>
      <c r="O44">
        <f t="shared" si="13"/>
        <v>35.680999999999997</v>
      </c>
      <c r="P44">
        <f t="shared" si="13"/>
        <v>33.071135718368183</v>
      </c>
      <c r="Q44">
        <f t="shared" si="14"/>
        <v>26.877408256037373</v>
      </c>
      <c r="R44">
        <f t="shared" si="14"/>
        <v>24.959</v>
      </c>
      <c r="S44">
        <f t="shared" si="14"/>
        <v>22.826263537782822</v>
      </c>
    </row>
    <row r="45" spans="1:19" x14ac:dyDescent="0.15">
      <c r="A45" s="2">
        <v>27.714285714285715</v>
      </c>
      <c r="B45" s="21">
        <f>VLOOKUP($A45, LMSData,2+データ入力部!$AE$4*3,0)</f>
        <v>0.94199999999999995</v>
      </c>
      <c r="C45" s="21">
        <f>VLOOKUP($A45, LMSData,3+データ入力部!$AE$4*3,0)</f>
        <v>1028.654</v>
      </c>
      <c r="D45" s="21">
        <f>VLOOKUP($A45, LMSData,4+データ入力部!$AE$4*3,0)</f>
        <v>0.14299999999999999</v>
      </c>
      <c r="E45" s="21">
        <f t="shared" si="15"/>
        <v>2.9870000000000001</v>
      </c>
      <c r="F45" s="21">
        <f t="shared" si="16"/>
        <v>35.832000000000001</v>
      </c>
      <c r="G45" s="21">
        <f t="shared" si="17"/>
        <v>5.2999999999999999E-2</v>
      </c>
      <c r="H45" s="21">
        <f t="shared" si="18"/>
        <v>2.3039999999999998</v>
      </c>
      <c r="I45" s="21">
        <f t="shared" si="19"/>
        <v>25.062000000000001</v>
      </c>
      <c r="J45" s="21">
        <f t="shared" si="20"/>
        <v>6.3E-2</v>
      </c>
      <c r="K45">
        <f t="shared" ref="K45:M64" si="21">$C45*(1+$B45*$D45*K$4)^(1/$B45)</f>
        <v>1218.1189412319809</v>
      </c>
      <c r="L45">
        <f t="shared" si="21"/>
        <v>1028.654</v>
      </c>
      <c r="M45">
        <f t="shared" si="21"/>
        <v>841.20195764337041</v>
      </c>
      <c r="N45">
        <f t="shared" ref="N45:P64" si="22">$F45*(1+$E45*$G45*N$4)^(1/$E45)</f>
        <v>38.117871955330529</v>
      </c>
      <c r="O45">
        <f t="shared" si="22"/>
        <v>35.832000000000001</v>
      </c>
      <c r="P45">
        <f t="shared" si="22"/>
        <v>33.212539104771899</v>
      </c>
      <c r="Q45">
        <f t="shared" si="14"/>
        <v>26.988185163465804</v>
      </c>
      <c r="R45">
        <f t="shared" si="14"/>
        <v>25.062000000000001</v>
      </c>
      <c r="S45">
        <f t="shared" si="14"/>
        <v>22.920266127002332</v>
      </c>
    </row>
    <row r="46" spans="1:19" x14ac:dyDescent="0.15">
      <c r="A46" s="2">
        <v>27.857142857142858</v>
      </c>
      <c r="B46" s="21">
        <f>VLOOKUP($A46, LMSData,2+データ入力部!$AE$4*3,0)</f>
        <v>0.92700000000000005</v>
      </c>
      <c r="C46" s="21">
        <f>VLOOKUP($A46, LMSData,3+データ入力部!$AE$4*3,0)</f>
        <v>1055.9639999999999</v>
      </c>
      <c r="D46" s="21">
        <f>VLOOKUP($A46, LMSData,4+データ入力部!$AE$4*3,0)</f>
        <v>0.14299999999999999</v>
      </c>
      <c r="E46" s="21">
        <f t="shared" si="15"/>
        <v>2.9540000000000002</v>
      </c>
      <c r="F46" s="21">
        <f t="shared" si="16"/>
        <v>36.133000000000003</v>
      </c>
      <c r="G46" s="21">
        <f t="shared" si="17"/>
        <v>5.2999999999999999E-2</v>
      </c>
      <c r="H46" s="21">
        <f t="shared" si="18"/>
        <v>2.3069999999999999</v>
      </c>
      <c r="I46" s="21">
        <f t="shared" si="19"/>
        <v>25.268000000000001</v>
      </c>
      <c r="J46" s="21">
        <f t="shared" si="20"/>
        <v>6.4000000000000001E-2</v>
      </c>
      <c r="K46">
        <f t="shared" si="21"/>
        <v>1250.713882076514</v>
      </c>
      <c r="L46">
        <f t="shared" si="21"/>
        <v>1055.9639999999999</v>
      </c>
      <c r="M46">
        <f t="shared" si="21"/>
        <v>863.81416733821641</v>
      </c>
      <c r="N46">
        <f t="shared" si="22"/>
        <v>38.440359800748027</v>
      </c>
      <c r="O46">
        <f t="shared" si="22"/>
        <v>36.133000000000003</v>
      </c>
      <c r="P46">
        <f t="shared" si="22"/>
        <v>33.494968322033756</v>
      </c>
      <c r="Q46">
        <f t="shared" ref="Q46:S65" si="23">$I46*(1+$H46*$J46*Q$4)^(1/$H46)</f>
        <v>27.239180890767667</v>
      </c>
      <c r="R46">
        <f t="shared" si="23"/>
        <v>25.268000000000001</v>
      </c>
      <c r="S46">
        <f t="shared" si="23"/>
        <v>23.071934468250639</v>
      </c>
    </row>
    <row r="47" spans="1:19" x14ac:dyDescent="0.15">
      <c r="A47" s="2">
        <v>28</v>
      </c>
      <c r="B47" s="21">
        <f>VLOOKUP($A47, LMSData,2+データ入力部!$AE$4*3,0)</f>
        <v>0.91900000000000004</v>
      </c>
      <c r="C47" s="21">
        <f>VLOOKUP($A47, LMSData,3+データ入力部!$AE$4*3,0)</f>
        <v>1069.806</v>
      </c>
      <c r="D47" s="21">
        <f>VLOOKUP($A47, LMSData,4+データ入力部!$AE$4*3,0)</f>
        <v>0.14299999999999999</v>
      </c>
      <c r="E47" s="21">
        <f t="shared" si="15"/>
        <v>2.9359999999999999</v>
      </c>
      <c r="F47" s="21">
        <f t="shared" si="16"/>
        <v>36.283000000000001</v>
      </c>
      <c r="G47" s="21">
        <f t="shared" si="17"/>
        <v>5.2999999999999999E-2</v>
      </c>
      <c r="H47" s="21">
        <f t="shared" si="18"/>
        <v>2.3090000000000002</v>
      </c>
      <c r="I47" s="21">
        <f t="shared" si="19"/>
        <v>25.372</v>
      </c>
      <c r="J47" s="21">
        <f t="shared" si="20"/>
        <v>6.4000000000000001E-2</v>
      </c>
      <c r="K47">
        <f t="shared" si="21"/>
        <v>1267.2467663797656</v>
      </c>
      <c r="L47">
        <f t="shared" si="21"/>
        <v>1069.806</v>
      </c>
      <c r="M47">
        <f t="shared" si="21"/>
        <v>875.28763408266889</v>
      </c>
      <c r="N47">
        <f t="shared" si="22"/>
        <v>38.601192895900603</v>
      </c>
      <c r="O47">
        <f t="shared" si="22"/>
        <v>36.283000000000001</v>
      </c>
      <c r="P47">
        <f t="shared" si="22"/>
        <v>33.635892400086092</v>
      </c>
      <c r="Q47">
        <f t="shared" si="23"/>
        <v>27.351148252310679</v>
      </c>
      <c r="R47">
        <f t="shared" si="23"/>
        <v>25.372</v>
      </c>
      <c r="S47">
        <f t="shared" si="23"/>
        <v>23.166690065573093</v>
      </c>
    </row>
    <row r="48" spans="1:19" x14ac:dyDescent="0.15">
      <c r="A48" s="2">
        <v>28.142857142857142</v>
      </c>
      <c r="B48" s="21">
        <f>VLOOKUP($A48, LMSData,2+データ入力部!$AE$4*3,0)</f>
        <v>0.91100000000000003</v>
      </c>
      <c r="C48" s="21">
        <f>VLOOKUP($A48, LMSData,3+データ入力部!$AE$4*3,0)</f>
        <v>1083.7739999999999</v>
      </c>
      <c r="D48" s="21">
        <f>VLOOKUP($A48, LMSData,4+データ入力部!$AE$4*3,0)</f>
        <v>0.14299999999999999</v>
      </c>
      <c r="E48" s="21">
        <f t="shared" si="15"/>
        <v>2.9169999999999998</v>
      </c>
      <c r="F48" s="21">
        <f t="shared" si="16"/>
        <v>36.432000000000002</v>
      </c>
      <c r="G48" s="21">
        <f t="shared" si="17"/>
        <v>5.1999999999999998E-2</v>
      </c>
      <c r="H48" s="21">
        <f t="shared" si="18"/>
        <v>2.31</v>
      </c>
      <c r="I48" s="21">
        <f t="shared" si="19"/>
        <v>25.475000000000001</v>
      </c>
      <c r="J48" s="21">
        <f t="shared" si="20"/>
        <v>6.4000000000000001E-2</v>
      </c>
      <c r="K48">
        <f t="shared" si="21"/>
        <v>1283.9327453887365</v>
      </c>
      <c r="L48">
        <f t="shared" si="21"/>
        <v>1083.7739999999999</v>
      </c>
      <c r="M48">
        <f t="shared" si="21"/>
        <v>886.86777053717481</v>
      </c>
      <c r="N48">
        <f t="shared" si="22"/>
        <v>38.719541900126103</v>
      </c>
      <c r="O48">
        <f t="shared" si="22"/>
        <v>36.432000000000002</v>
      </c>
      <c r="P48">
        <f t="shared" si="22"/>
        <v>33.829903941316772</v>
      </c>
      <c r="Q48">
        <f t="shared" si="23"/>
        <v>27.462109614780886</v>
      </c>
      <c r="R48">
        <f t="shared" si="23"/>
        <v>25.475000000000001</v>
      </c>
      <c r="S48">
        <f t="shared" si="23"/>
        <v>23.260634134275286</v>
      </c>
    </row>
    <row r="49" spans="1:19" x14ac:dyDescent="0.15">
      <c r="A49" s="2">
        <v>28.285714285714285</v>
      </c>
      <c r="B49" s="21">
        <f>VLOOKUP($A49, LMSData,2+データ入力部!$AE$4*3,0)</f>
        <v>0.89600000000000002</v>
      </c>
      <c r="C49" s="21">
        <f>VLOOKUP($A49, LMSData,3+データ入力部!$AE$4*3,0)</f>
        <v>1112.0830000000001</v>
      </c>
      <c r="D49" s="21">
        <f>VLOOKUP($A49, LMSData,4+データ入力部!$AE$4*3,0)</f>
        <v>0.14299999999999999</v>
      </c>
      <c r="E49" s="21">
        <f t="shared" si="15"/>
        <v>2.875</v>
      </c>
      <c r="F49" s="21">
        <f t="shared" si="16"/>
        <v>36.729999999999997</v>
      </c>
      <c r="G49" s="21">
        <f t="shared" si="17"/>
        <v>5.1999999999999998E-2</v>
      </c>
      <c r="H49" s="21">
        <f t="shared" si="18"/>
        <v>2.3130000000000002</v>
      </c>
      <c r="I49" s="21">
        <f t="shared" si="19"/>
        <v>25.68</v>
      </c>
      <c r="J49" s="21">
        <f t="shared" si="20"/>
        <v>6.4000000000000001E-2</v>
      </c>
      <c r="K49">
        <f t="shared" si="21"/>
        <v>1317.7402539372476</v>
      </c>
      <c r="L49">
        <f t="shared" si="21"/>
        <v>1112.0830000000001</v>
      </c>
      <c r="M49">
        <f t="shared" si="21"/>
        <v>910.32474619046263</v>
      </c>
      <c r="N49">
        <f t="shared" si="22"/>
        <v>39.039125532528566</v>
      </c>
      <c r="O49">
        <f t="shared" si="22"/>
        <v>36.729999999999997</v>
      </c>
      <c r="P49">
        <f t="shared" si="22"/>
        <v>34.11084280057424</v>
      </c>
      <c r="Q49">
        <f t="shared" si="23"/>
        <v>27.682878847174067</v>
      </c>
      <c r="R49">
        <f t="shared" si="23"/>
        <v>25.68</v>
      </c>
      <c r="S49">
        <f t="shared" si="23"/>
        <v>23.447502516602761</v>
      </c>
    </row>
    <row r="50" spans="1:19" x14ac:dyDescent="0.15">
      <c r="A50" s="2">
        <v>28.428571428571427</v>
      </c>
      <c r="B50" s="21">
        <f>VLOOKUP($A50, LMSData,2+データ入力部!$AE$4*3,0)</f>
        <v>0.88800000000000001</v>
      </c>
      <c r="C50" s="21">
        <f>VLOOKUP($A50, LMSData,3+データ入力部!$AE$4*3,0)</f>
        <v>1126.424</v>
      </c>
      <c r="D50" s="21">
        <f>VLOOKUP($A50, LMSData,4+データ入力部!$AE$4*3,0)</f>
        <v>0.14399999999999999</v>
      </c>
      <c r="E50" s="21">
        <f t="shared" si="15"/>
        <v>2.8519999999999999</v>
      </c>
      <c r="F50" s="21">
        <f t="shared" si="16"/>
        <v>36.878</v>
      </c>
      <c r="G50" s="21">
        <f t="shared" si="17"/>
        <v>5.1999999999999998E-2</v>
      </c>
      <c r="H50" s="21">
        <f t="shared" si="18"/>
        <v>2.3140000000000001</v>
      </c>
      <c r="I50" s="21">
        <f t="shared" si="19"/>
        <v>25.782</v>
      </c>
      <c r="J50" s="21">
        <f t="shared" si="20"/>
        <v>6.4000000000000001E-2</v>
      </c>
      <c r="K50">
        <f t="shared" si="21"/>
        <v>1336.3510584056655</v>
      </c>
      <c r="L50">
        <f t="shared" si="21"/>
        <v>1126.424</v>
      </c>
      <c r="M50">
        <f t="shared" si="21"/>
        <v>920.8093682201021</v>
      </c>
      <c r="N50">
        <f t="shared" si="22"/>
        <v>39.198013229632835</v>
      </c>
      <c r="O50">
        <f t="shared" si="22"/>
        <v>36.878</v>
      </c>
      <c r="P50">
        <f t="shared" si="22"/>
        <v>34.250603166482648</v>
      </c>
      <c r="Q50">
        <f t="shared" si="23"/>
        <v>27.792760179245256</v>
      </c>
      <c r="R50">
        <f t="shared" si="23"/>
        <v>25.782</v>
      </c>
      <c r="S50">
        <f t="shared" si="23"/>
        <v>23.540530551987846</v>
      </c>
    </row>
    <row r="51" spans="1:19" x14ac:dyDescent="0.15">
      <c r="A51" s="2">
        <v>28.571428571428573</v>
      </c>
      <c r="B51" s="21">
        <f>VLOOKUP($A51, LMSData,2+データ入力部!$AE$4*3,0)</f>
        <v>0.873</v>
      </c>
      <c r="C51" s="21">
        <f>VLOOKUP($A51, LMSData,3+データ入力部!$AE$4*3,0)</f>
        <v>1155.472</v>
      </c>
      <c r="D51" s="21">
        <f>VLOOKUP($A51, LMSData,4+データ入力部!$AE$4*3,0)</f>
        <v>0.14399999999999999</v>
      </c>
      <c r="E51" s="21">
        <f t="shared" si="15"/>
        <v>2.802</v>
      </c>
      <c r="F51" s="21">
        <f t="shared" si="16"/>
        <v>37.173000000000002</v>
      </c>
      <c r="G51" s="21">
        <f t="shared" si="17"/>
        <v>5.1999999999999998E-2</v>
      </c>
      <c r="H51" s="21">
        <f t="shared" si="18"/>
        <v>2.3170000000000002</v>
      </c>
      <c r="I51" s="21">
        <f t="shared" si="19"/>
        <v>25.984999999999999</v>
      </c>
      <c r="J51" s="21">
        <f t="shared" si="20"/>
        <v>6.4000000000000001E-2</v>
      </c>
      <c r="K51">
        <f t="shared" si="21"/>
        <v>1371.0987355966581</v>
      </c>
      <c r="L51">
        <f t="shared" si="21"/>
        <v>1155.472</v>
      </c>
      <c r="M51">
        <f t="shared" si="21"/>
        <v>944.86014612837118</v>
      </c>
      <c r="N51">
        <f t="shared" si="22"/>
        <v>39.515051146944309</v>
      </c>
      <c r="O51">
        <f t="shared" si="22"/>
        <v>37.173000000000002</v>
      </c>
      <c r="P51">
        <f t="shared" si="22"/>
        <v>34.52963704093785</v>
      </c>
      <c r="Q51">
        <f t="shared" si="23"/>
        <v>28.011368533263681</v>
      </c>
      <c r="R51">
        <f t="shared" si="23"/>
        <v>25.984999999999999</v>
      </c>
      <c r="S51">
        <f t="shared" si="23"/>
        <v>23.725565615519606</v>
      </c>
    </row>
    <row r="52" spans="1:19" x14ac:dyDescent="0.15">
      <c r="A52" s="2">
        <v>28.714285714285715</v>
      </c>
      <c r="B52" s="21">
        <f>VLOOKUP($A52, LMSData,2+データ入力部!$AE$4*3,0)</f>
        <v>0.86499999999999999</v>
      </c>
      <c r="C52" s="21">
        <f>VLOOKUP($A52, LMSData,3+データ入力部!$AE$4*3,0)</f>
        <v>1170.1759999999999</v>
      </c>
      <c r="D52" s="21">
        <f>VLOOKUP($A52, LMSData,4+データ入力部!$AE$4*3,0)</f>
        <v>0.14399999999999999</v>
      </c>
      <c r="E52" s="21">
        <f t="shared" si="15"/>
        <v>2.774</v>
      </c>
      <c r="F52" s="21">
        <f t="shared" si="16"/>
        <v>37.320999999999998</v>
      </c>
      <c r="G52" s="21">
        <f t="shared" si="17"/>
        <v>5.1999999999999998E-2</v>
      </c>
      <c r="H52" s="21">
        <f t="shared" si="18"/>
        <v>2.3180000000000001</v>
      </c>
      <c r="I52" s="21">
        <f t="shared" si="19"/>
        <v>26.085999999999999</v>
      </c>
      <c r="J52" s="21">
        <f t="shared" si="20"/>
        <v>6.4000000000000001E-2</v>
      </c>
      <c r="K52">
        <f t="shared" si="21"/>
        <v>1388.7016467168667</v>
      </c>
      <c r="L52">
        <f t="shared" si="21"/>
        <v>1170.1759999999999</v>
      </c>
      <c r="M52">
        <f t="shared" si="21"/>
        <v>957.04829641497145</v>
      </c>
      <c r="N52">
        <f t="shared" si="22"/>
        <v>39.674337864607672</v>
      </c>
      <c r="O52">
        <f t="shared" si="22"/>
        <v>37.320999999999998</v>
      </c>
      <c r="P52">
        <f t="shared" si="22"/>
        <v>34.669941253249959</v>
      </c>
      <c r="Q52">
        <f t="shared" si="23"/>
        <v>28.120169867625673</v>
      </c>
      <c r="R52">
        <f t="shared" si="23"/>
        <v>26.085999999999999</v>
      </c>
      <c r="S52">
        <f t="shared" si="23"/>
        <v>23.817677660033898</v>
      </c>
    </row>
    <row r="53" spans="1:19" x14ac:dyDescent="0.15">
      <c r="A53" s="2">
        <v>28.857142857142858</v>
      </c>
      <c r="B53" s="21">
        <f>VLOOKUP($A53, LMSData,2+データ入力部!$AE$4*3,0)</f>
        <v>0.84899999999999998</v>
      </c>
      <c r="C53" s="21">
        <f>VLOOKUP($A53, LMSData,3+データ入力部!$AE$4*3,0)</f>
        <v>1199.933</v>
      </c>
      <c r="D53" s="21">
        <f>VLOOKUP($A53, LMSData,4+データ入力部!$AE$4*3,0)</f>
        <v>0.14399999999999999</v>
      </c>
      <c r="E53" s="21">
        <f t="shared" si="15"/>
        <v>2.7149999999999999</v>
      </c>
      <c r="F53" s="21">
        <f t="shared" si="16"/>
        <v>37.615000000000002</v>
      </c>
      <c r="G53" s="21">
        <f t="shared" si="17"/>
        <v>5.1999999999999998E-2</v>
      </c>
      <c r="H53" s="21">
        <f t="shared" si="18"/>
        <v>2.3210000000000002</v>
      </c>
      <c r="I53" s="21">
        <f t="shared" si="19"/>
        <v>26.286000000000001</v>
      </c>
      <c r="J53" s="21">
        <f t="shared" si="20"/>
        <v>6.4000000000000001E-2</v>
      </c>
      <c r="K53">
        <f t="shared" si="21"/>
        <v>1424.3342917129405</v>
      </c>
      <c r="L53">
        <f t="shared" si="21"/>
        <v>1199.933</v>
      </c>
      <c r="M53">
        <f t="shared" si="21"/>
        <v>981.72143997056628</v>
      </c>
      <c r="N53">
        <f t="shared" si="22"/>
        <v>39.991057685663478</v>
      </c>
      <c r="O53">
        <f t="shared" si="22"/>
        <v>37.615000000000002</v>
      </c>
      <c r="P53">
        <f t="shared" si="22"/>
        <v>34.94903702607747</v>
      </c>
      <c r="Q53">
        <f t="shared" si="23"/>
        <v>28.335539447127772</v>
      </c>
      <c r="R53">
        <f t="shared" si="23"/>
        <v>26.286000000000001</v>
      </c>
      <c r="S53">
        <f t="shared" si="23"/>
        <v>23.999966468281826</v>
      </c>
    </row>
    <row r="54" spans="1:19" x14ac:dyDescent="0.15">
      <c r="A54" s="2">
        <v>29</v>
      </c>
      <c r="B54" s="21">
        <f>VLOOKUP($A54, LMSData,2+データ入力部!$AE$4*3,0)</f>
        <v>0.84099999999999997</v>
      </c>
      <c r="C54" s="21">
        <f>VLOOKUP($A54, LMSData,3+データ入力部!$AE$4*3,0)</f>
        <v>1214.982</v>
      </c>
      <c r="D54" s="21">
        <f>VLOOKUP($A54, LMSData,4+データ入力部!$AE$4*3,0)</f>
        <v>0.14399999999999999</v>
      </c>
      <c r="E54" s="21">
        <f t="shared" si="15"/>
        <v>2.6829999999999998</v>
      </c>
      <c r="F54" s="21">
        <f t="shared" si="16"/>
        <v>37.762</v>
      </c>
      <c r="G54" s="21">
        <f t="shared" si="17"/>
        <v>5.0999999999999997E-2</v>
      </c>
      <c r="H54" s="21">
        <f t="shared" si="18"/>
        <v>2.323</v>
      </c>
      <c r="I54" s="21">
        <f t="shared" si="19"/>
        <v>26.385999999999999</v>
      </c>
      <c r="J54" s="21">
        <f t="shared" si="20"/>
        <v>6.4000000000000001E-2</v>
      </c>
      <c r="K54">
        <f t="shared" si="21"/>
        <v>1442.3593931582654</v>
      </c>
      <c r="L54">
        <f t="shared" si="21"/>
        <v>1214.982</v>
      </c>
      <c r="M54">
        <f t="shared" si="21"/>
        <v>994.20323373193412</v>
      </c>
      <c r="N54">
        <f t="shared" si="22"/>
        <v>40.105938632686211</v>
      </c>
      <c r="O54">
        <f t="shared" si="22"/>
        <v>37.762</v>
      </c>
      <c r="P54">
        <f t="shared" si="22"/>
        <v>35.143546140631351</v>
      </c>
      <c r="Q54">
        <f t="shared" si="23"/>
        <v>28.443185122570956</v>
      </c>
      <c r="R54">
        <f t="shared" si="23"/>
        <v>26.385999999999999</v>
      </c>
      <c r="S54">
        <f t="shared" si="23"/>
        <v>24.091055427087337</v>
      </c>
    </row>
    <row r="55" spans="1:19" x14ac:dyDescent="0.15">
      <c r="A55" s="2">
        <v>29.142857142857142</v>
      </c>
      <c r="B55" s="21">
        <f>VLOOKUP($A55, LMSData,2+データ入力部!$AE$4*3,0)</f>
        <v>0.83299999999999996</v>
      </c>
      <c r="C55" s="21">
        <f>VLOOKUP($A55, LMSData,3+データ入力部!$AE$4*3,0)</f>
        <v>1230.1420000000001</v>
      </c>
      <c r="D55" s="21">
        <f>VLOOKUP($A55, LMSData,4+データ入力部!$AE$4*3,0)</f>
        <v>0.14399999999999999</v>
      </c>
      <c r="E55" s="21">
        <f t="shared" si="15"/>
        <v>2.649</v>
      </c>
      <c r="F55" s="21">
        <f t="shared" si="16"/>
        <v>37.908999999999999</v>
      </c>
      <c r="G55" s="21">
        <f t="shared" si="17"/>
        <v>5.0999999999999997E-2</v>
      </c>
      <c r="H55" s="21">
        <f t="shared" si="18"/>
        <v>2.3239999999999998</v>
      </c>
      <c r="I55" s="21">
        <f t="shared" si="19"/>
        <v>26.484999999999999</v>
      </c>
      <c r="J55" s="21">
        <f t="shared" si="20"/>
        <v>6.4000000000000001E-2</v>
      </c>
      <c r="K55">
        <f t="shared" si="21"/>
        <v>1460.5205908665585</v>
      </c>
      <c r="L55">
        <f t="shared" si="21"/>
        <v>1230.1420000000001</v>
      </c>
      <c r="M55">
        <f t="shared" si="21"/>
        <v>1006.7797070388337</v>
      </c>
      <c r="N55">
        <f t="shared" si="22"/>
        <v>40.264419978039314</v>
      </c>
      <c r="O55">
        <f t="shared" si="22"/>
        <v>37.908999999999999</v>
      </c>
      <c r="P55">
        <f t="shared" si="22"/>
        <v>35.283653682908096</v>
      </c>
      <c r="Q55">
        <f t="shared" si="23"/>
        <v>28.549827686469644</v>
      </c>
      <c r="R55">
        <f t="shared" si="23"/>
        <v>26.484999999999999</v>
      </c>
      <c r="S55">
        <f t="shared" si="23"/>
        <v>24.181337261530519</v>
      </c>
    </row>
    <row r="56" spans="1:19" x14ac:dyDescent="0.15">
      <c r="A56" s="2">
        <v>29.285714285714285</v>
      </c>
      <c r="B56" s="21">
        <f>VLOOKUP($A56, LMSData,2+データ入力部!$AE$4*3,0)</f>
        <v>0.81799999999999995</v>
      </c>
      <c r="C56" s="21">
        <f>VLOOKUP($A56, LMSData,3+データ入力部!$AE$4*3,0)</f>
        <v>1260.7850000000001</v>
      </c>
      <c r="D56" s="21">
        <f>VLOOKUP($A56, LMSData,4+データ入力部!$AE$4*3,0)</f>
        <v>0.14399999999999999</v>
      </c>
      <c r="E56" s="21">
        <f t="shared" si="15"/>
        <v>2.58</v>
      </c>
      <c r="F56" s="21">
        <f t="shared" si="16"/>
        <v>38.203000000000003</v>
      </c>
      <c r="G56" s="21">
        <f t="shared" si="17"/>
        <v>5.0999999999999997E-2</v>
      </c>
      <c r="H56" s="21">
        <f t="shared" si="18"/>
        <v>2.327</v>
      </c>
      <c r="I56" s="21">
        <f t="shared" si="19"/>
        <v>26.68</v>
      </c>
      <c r="J56" s="21">
        <f t="shared" si="20"/>
        <v>6.4000000000000001E-2</v>
      </c>
      <c r="K56">
        <f t="shared" si="21"/>
        <v>1497.2185097237812</v>
      </c>
      <c r="L56">
        <f t="shared" si="21"/>
        <v>1260.7850000000001</v>
      </c>
      <c r="M56">
        <f t="shared" si="21"/>
        <v>1032.186815511139</v>
      </c>
      <c r="N56">
        <f t="shared" si="22"/>
        <v>40.581526529195685</v>
      </c>
      <c r="O56">
        <f t="shared" si="22"/>
        <v>38.203000000000003</v>
      </c>
      <c r="P56">
        <f t="shared" si="22"/>
        <v>35.564008415293983</v>
      </c>
      <c r="Q56">
        <f t="shared" si="23"/>
        <v>28.759800752262738</v>
      </c>
      <c r="R56">
        <f t="shared" si="23"/>
        <v>26.68</v>
      </c>
      <c r="S56">
        <f t="shared" si="23"/>
        <v>24.359051049713202</v>
      </c>
    </row>
    <row r="57" spans="1:19" x14ac:dyDescent="0.15">
      <c r="A57" s="2">
        <v>29.428571428571427</v>
      </c>
      <c r="B57" s="21">
        <f>VLOOKUP($A57, LMSData,2+データ入力部!$AE$4*3,0)</f>
        <v>0.81</v>
      </c>
      <c r="C57" s="21">
        <f>VLOOKUP($A57, LMSData,3+データ入力部!$AE$4*3,0)</f>
        <v>1276.2660000000001</v>
      </c>
      <c r="D57" s="21">
        <f>VLOOKUP($A57, LMSData,4+データ入力部!$AE$4*3,0)</f>
        <v>0.14399999999999999</v>
      </c>
      <c r="E57" s="21">
        <f t="shared" si="15"/>
        <v>2.544</v>
      </c>
      <c r="F57" s="21">
        <f t="shared" si="16"/>
        <v>38.348999999999997</v>
      </c>
      <c r="G57" s="21">
        <f t="shared" si="17"/>
        <v>5.0999999999999997E-2</v>
      </c>
      <c r="H57" s="21">
        <f t="shared" si="18"/>
        <v>2.3290000000000002</v>
      </c>
      <c r="I57" s="21">
        <f t="shared" si="19"/>
        <v>26.777000000000001</v>
      </c>
      <c r="J57" s="21">
        <f t="shared" si="20"/>
        <v>6.4000000000000001E-2</v>
      </c>
      <c r="K57">
        <f t="shared" si="21"/>
        <v>1515.7737837138691</v>
      </c>
      <c r="L57">
        <f t="shared" si="21"/>
        <v>1276.2660000000001</v>
      </c>
      <c r="M57">
        <f t="shared" si="21"/>
        <v>1045.037483487612</v>
      </c>
      <c r="N57">
        <f t="shared" si="22"/>
        <v>40.739161312085677</v>
      </c>
      <c r="O57">
        <f t="shared" si="22"/>
        <v>38.348999999999997</v>
      </c>
      <c r="P57">
        <f t="shared" si="22"/>
        <v>35.703421549749002</v>
      </c>
      <c r="Q57">
        <f t="shared" si="23"/>
        <v>28.864208690812884</v>
      </c>
      <c r="R57">
        <f t="shared" si="23"/>
        <v>26.777000000000001</v>
      </c>
      <c r="S57">
        <f t="shared" si="23"/>
        <v>24.447395205384588</v>
      </c>
    </row>
    <row r="58" spans="1:19" x14ac:dyDescent="0.15">
      <c r="A58" s="2">
        <v>29.571428571428573</v>
      </c>
      <c r="B58" s="21">
        <f>VLOOKUP($A58, LMSData,2+データ入力部!$AE$4*3,0)</f>
        <v>0.79500000000000004</v>
      </c>
      <c r="C58" s="21">
        <f>VLOOKUP($A58, LMSData,3+データ入力部!$AE$4*3,0)</f>
        <v>1307.5329999999999</v>
      </c>
      <c r="D58" s="21">
        <f>VLOOKUP($A58, LMSData,4+データ入力部!$AE$4*3,0)</f>
        <v>0.14399999999999999</v>
      </c>
      <c r="E58" s="21">
        <f t="shared" si="15"/>
        <v>2.472</v>
      </c>
      <c r="F58" s="21">
        <f t="shared" si="16"/>
        <v>38.640999999999998</v>
      </c>
      <c r="G58" s="21">
        <f t="shared" si="17"/>
        <v>5.0999999999999997E-2</v>
      </c>
      <c r="H58" s="21">
        <f t="shared" si="18"/>
        <v>2.331</v>
      </c>
      <c r="I58" s="21">
        <f t="shared" si="19"/>
        <v>26.969000000000001</v>
      </c>
      <c r="J58" s="21">
        <f t="shared" si="20"/>
        <v>6.4000000000000001E-2</v>
      </c>
      <c r="K58">
        <f t="shared" si="21"/>
        <v>1553.2380632499148</v>
      </c>
      <c r="L58">
        <f t="shared" si="21"/>
        <v>1307.5329999999999</v>
      </c>
      <c r="M58">
        <f t="shared" si="21"/>
        <v>1070.9778537240061</v>
      </c>
      <c r="N58">
        <f t="shared" si="22"/>
        <v>41.054510511775973</v>
      </c>
      <c r="O58">
        <f t="shared" si="22"/>
        <v>38.640999999999998</v>
      </c>
      <c r="P58">
        <f t="shared" si="22"/>
        <v>35.982289720454354</v>
      </c>
      <c r="Q58">
        <f t="shared" si="23"/>
        <v>29.071020044291672</v>
      </c>
      <c r="R58">
        <f t="shared" si="23"/>
        <v>26.969000000000001</v>
      </c>
      <c r="S58">
        <f t="shared" si="23"/>
        <v>24.622471935575213</v>
      </c>
    </row>
    <row r="59" spans="1:19" x14ac:dyDescent="0.15">
      <c r="A59" s="2">
        <v>29.714285714285715</v>
      </c>
      <c r="B59" s="21">
        <f>VLOOKUP($A59, LMSData,2+データ入力部!$AE$4*3,0)</f>
        <v>0.78700000000000003</v>
      </c>
      <c r="C59" s="21">
        <f>VLOOKUP($A59, LMSData,3+データ入力部!$AE$4*3,0)</f>
        <v>1323.319</v>
      </c>
      <c r="D59" s="21">
        <f>VLOOKUP($A59, LMSData,4+データ入力部!$AE$4*3,0)</f>
        <v>0.14399999999999999</v>
      </c>
      <c r="E59" s="21">
        <f t="shared" si="15"/>
        <v>2.4359999999999999</v>
      </c>
      <c r="F59" s="21">
        <f t="shared" si="16"/>
        <v>38.786000000000001</v>
      </c>
      <c r="G59" s="21">
        <f t="shared" si="17"/>
        <v>5.0999999999999997E-2</v>
      </c>
      <c r="H59" s="21">
        <f t="shared" si="18"/>
        <v>2.3330000000000002</v>
      </c>
      <c r="I59" s="21">
        <f t="shared" si="19"/>
        <v>27.064</v>
      </c>
      <c r="J59" s="21">
        <f t="shared" si="20"/>
        <v>6.4000000000000001E-2</v>
      </c>
      <c r="K59">
        <f t="shared" si="21"/>
        <v>1572.1688845606957</v>
      </c>
      <c r="L59">
        <f t="shared" si="21"/>
        <v>1323.319</v>
      </c>
      <c r="M59">
        <f t="shared" si="21"/>
        <v>1084.0898905604711</v>
      </c>
      <c r="N59">
        <f t="shared" si="22"/>
        <v>41.211162631671179</v>
      </c>
      <c r="O59">
        <f t="shared" si="22"/>
        <v>38.786000000000001</v>
      </c>
      <c r="P59">
        <f t="shared" si="22"/>
        <v>36.12081334038335</v>
      </c>
      <c r="Q59">
        <f t="shared" si="23"/>
        <v>29.173269399902058</v>
      </c>
      <c r="R59">
        <f t="shared" si="23"/>
        <v>27.064</v>
      </c>
      <c r="S59">
        <f t="shared" si="23"/>
        <v>24.708986085769236</v>
      </c>
    </row>
    <row r="60" spans="1:19" x14ac:dyDescent="0.15">
      <c r="A60" s="2">
        <v>29.857142857142858</v>
      </c>
      <c r="B60" s="21">
        <f>VLOOKUP($A60, LMSData,2+データ入力部!$AE$4*3,0)</f>
        <v>0.77200000000000002</v>
      </c>
      <c r="C60" s="21">
        <f>VLOOKUP($A60, LMSData,3+データ入力部!$AE$4*3,0)</f>
        <v>1355.183</v>
      </c>
      <c r="D60" s="21">
        <f>VLOOKUP($A60, LMSData,4+データ入力部!$AE$4*3,0)</f>
        <v>0.14399999999999999</v>
      </c>
      <c r="E60" s="21">
        <f t="shared" si="15"/>
        <v>2.3660000000000001</v>
      </c>
      <c r="F60" s="21">
        <f t="shared" si="16"/>
        <v>39.075000000000003</v>
      </c>
      <c r="G60" s="21">
        <f t="shared" si="17"/>
        <v>5.0999999999999997E-2</v>
      </c>
      <c r="H60" s="21">
        <f t="shared" si="18"/>
        <v>2.3340000000000001</v>
      </c>
      <c r="I60" s="21">
        <f t="shared" si="19"/>
        <v>27.253</v>
      </c>
      <c r="J60" s="21">
        <f t="shared" si="20"/>
        <v>6.3E-2</v>
      </c>
      <c r="K60">
        <f t="shared" si="21"/>
        <v>1610.3683622351236</v>
      </c>
      <c r="L60">
        <f t="shared" si="21"/>
        <v>1355.183</v>
      </c>
      <c r="M60">
        <f t="shared" si="21"/>
        <v>1110.5419306110909</v>
      </c>
      <c r="N60">
        <f t="shared" si="22"/>
        <v>41.523338203705229</v>
      </c>
      <c r="O60">
        <f t="shared" si="22"/>
        <v>39.075000000000003</v>
      </c>
      <c r="P60">
        <f t="shared" si="22"/>
        <v>36.396775698797057</v>
      </c>
      <c r="Q60">
        <f t="shared" si="23"/>
        <v>29.345299612826874</v>
      </c>
      <c r="R60">
        <f t="shared" si="23"/>
        <v>27.253</v>
      </c>
      <c r="S60">
        <f t="shared" si="23"/>
        <v>24.920823775871604</v>
      </c>
    </row>
    <row r="61" spans="1:19" x14ac:dyDescent="0.15">
      <c r="A61" s="2">
        <v>30</v>
      </c>
      <c r="B61" s="21">
        <f>VLOOKUP($A61, LMSData,2+データ入力部!$AE$4*3,0)</f>
        <v>0.76500000000000001</v>
      </c>
      <c r="C61" s="21">
        <f>VLOOKUP($A61, LMSData,3+データ入力部!$AE$4*3,0)</f>
        <v>1371.2550000000001</v>
      </c>
      <c r="D61" s="21">
        <f>VLOOKUP($A61, LMSData,4+データ入力部!$AE$4*3,0)</f>
        <v>0.14499999999999999</v>
      </c>
      <c r="E61" s="21">
        <f t="shared" si="15"/>
        <v>2.331</v>
      </c>
      <c r="F61" s="21">
        <f t="shared" si="16"/>
        <v>39.219000000000001</v>
      </c>
      <c r="G61" s="21">
        <f t="shared" si="17"/>
        <v>5.0999999999999997E-2</v>
      </c>
      <c r="H61" s="21">
        <f t="shared" si="18"/>
        <v>2.335</v>
      </c>
      <c r="I61" s="21">
        <f t="shared" si="19"/>
        <v>27.347000000000001</v>
      </c>
      <c r="J61" s="21">
        <f t="shared" si="20"/>
        <v>6.3E-2</v>
      </c>
      <c r="K61">
        <f t="shared" si="21"/>
        <v>1631.4596990719883</v>
      </c>
      <c r="L61">
        <f t="shared" si="21"/>
        <v>1371.2550000000001</v>
      </c>
      <c r="M61">
        <f t="shared" si="21"/>
        <v>1122.1998408900224</v>
      </c>
      <c r="N61">
        <f t="shared" si="22"/>
        <v>41.678933471602093</v>
      </c>
      <c r="O61">
        <f t="shared" si="22"/>
        <v>39.219000000000001</v>
      </c>
      <c r="P61">
        <f t="shared" si="22"/>
        <v>36.534311178885929</v>
      </c>
      <c r="Q61">
        <f t="shared" si="23"/>
        <v>29.446440181751377</v>
      </c>
      <c r="R61">
        <f t="shared" si="23"/>
        <v>27.347000000000001</v>
      </c>
      <c r="S61">
        <f t="shared" si="23"/>
        <v>25.006672307257617</v>
      </c>
    </row>
    <row r="62" spans="1:19" x14ac:dyDescent="0.15">
      <c r="A62" s="2">
        <v>30.142857142857142</v>
      </c>
      <c r="B62" s="21">
        <f>VLOOKUP($A62, LMSData,2+データ入力部!$AE$4*3,0)</f>
        <v>0.75700000000000001</v>
      </c>
      <c r="C62" s="21">
        <f>VLOOKUP($A62, LMSData,3+データ入力部!$AE$4*3,0)</f>
        <v>1387.4179999999999</v>
      </c>
      <c r="D62" s="21">
        <f>VLOOKUP($A62, LMSData,4+データ入力部!$AE$4*3,0)</f>
        <v>0.14499999999999999</v>
      </c>
      <c r="E62" s="21">
        <f t="shared" si="15"/>
        <v>2.298</v>
      </c>
      <c r="F62" s="21">
        <f t="shared" si="16"/>
        <v>39.362000000000002</v>
      </c>
      <c r="G62" s="21">
        <f t="shared" si="17"/>
        <v>5.0999999999999997E-2</v>
      </c>
      <c r="H62" s="21">
        <f t="shared" si="18"/>
        <v>2.3359999999999999</v>
      </c>
      <c r="I62" s="21">
        <f t="shared" si="19"/>
        <v>27.44</v>
      </c>
      <c r="J62" s="21">
        <f t="shared" si="20"/>
        <v>6.3E-2</v>
      </c>
      <c r="K62">
        <f t="shared" si="21"/>
        <v>1650.8806963971551</v>
      </c>
      <c r="L62">
        <f t="shared" si="21"/>
        <v>1387.4179999999999</v>
      </c>
      <c r="M62">
        <f t="shared" si="21"/>
        <v>1135.619176729381</v>
      </c>
      <c r="N62">
        <f t="shared" si="22"/>
        <v>41.833343788946166</v>
      </c>
      <c r="O62">
        <f t="shared" si="22"/>
        <v>39.362000000000002</v>
      </c>
      <c r="P62">
        <f t="shared" si="22"/>
        <v>36.67073393175697</v>
      </c>
      <c r="Q62">
        <f t="shared" si="23"/>
        <v>29.546503467041397</v>
      </c>
      <c r="R62">
        <f t="shared" si="23"/>
        <v>27.44</v>
      </c>
      <c r="S62">
        <f t="shared" si="23"/>
        <v>25.091605669494268</v>
      </c>
    </row>
    <row r="63" spans="1:19" x14ac:dyDescent="0.15">
      <c r="A63" s="2">
        <v>30.285714285714285</v>
      </c>
      <c r="B63" s="21">
        <f>VLOOKUP($A63, LMSData,2+データ入力部!$AE$4*3,0)</f>
        <v>0.74299999999999999</v>
      </c>
      <c r="C63" s="21">
        <f>VLOOKUP($A63, LMSData,3+データ入力部!$AE$4*3,0)</f>
        <v>1420.0060000000001</v>
      </c>
      <c r="D63" s="21">
        <f>VLOOKUP($A63, LMSData,4+データ入力部!$AE$4*3,0)</f>
        <v>0.14499999999999999</v>
      </c>
      <c r="E63" s="21">
        <f t="shared" si="15"/>
        <v>2.2360000000000002</v>
      </c>
      <c r="F63" s="21">
        <f t="shared" si="16"/>
        <v>39.646000000000001</v>
      </c>
      <c r="G63" s="21">
        <f t="shared" si="17"/>
        <v>5.1999999999999998E-2</v>
      </c>
      <c r="H63" s="21">
        <f t="shared" si="18"/>
        <v>2.3359999999999999</v>
      </c>
      <c r="I63" s="21">
        <f t="shared" si="19"/>
        <v>27.626000000000001</v>
      </c>
      <c r="J63" s="21">
        <f t="shared" si="20"/>
        <v>6.3E-2</v>
      </c>
      <c r="K63">
        <f t="shared" si="21"/>
        <v>1689.9998838446129</v>
      </c>
      <c r="L63">
        <f t="shared" si="21"/>
        <v>1420.0060000000001</v>
      </c>
      <c r="M63">
        <f t="shared" si="21"/>
        <v>1162.6356781991685</v>
      </c>
      <c r="N63">
        <f t="shared" si="22"/>
        <v>42.186896867400613</v>
      </c>
      <c r="O63">
        <f t="shared" si="22"/>
        <v>39.646000000000001</v>
      </c>
      <c r="P63">
        <f t="shared" si="22"/>
        <v>36.885868705182439</v>
      </c>
      <c r="Q63">
        <f t="shared" si="23"/>
        <v>29.746782244186797</v>
      </c>
      <c r="R63">
        <f t="shared" si="23"/>
        <v>27.626000000000001</v>
      </c>
      <c r="S63">
        <f t="shared" si="23"/>
        <v>25.261687253114019</v>
      </c>
    </row>
    <row r="64" spans="1:19" x14ac:dyDescent="0.15">
      <c r="A64" s="2">
        <v>30.428571428571427</v>
      </c>
      <c r="B64" s="21">
        <f>VLOOKUP($A64, LMSData,2+データ入力部!$AE$4*3,0)</f>
        <v>0.73499999999999999</v>
      </c>
      <c r="C64" s="21">
        <f>VLOOKUP($A64, LMSData,3+データ入力部!$AE$4*3,0)</f>
        <v>1436.425</v>
      </c>
      <c r="D64" s="21">
        <f>VLOOKUP($A64, LMSData,4+データ入力部!$AE$4*3,0)</f>
        <v>0.14499999999999999</v>
      </c>
      <c r="E64" s="21">
        <f t="shared" si="15"/>
        <v>2.2069999999999999</v>
      </c>
      <c r="F64" s="21">
        <f t="shared" si="16"/>
        <v>39.786000000000001</v>
      </c>
      <c r="G64" s="21">
        <f t="shared" si="17"/>
        <v>5.1999999999999998E-2</v>
      </c>
      <c r="H64" s="21">
        <f t="shared" si="18"/>
        <v>2.3359999999999999</v>
      </c>
      <c r="I64" s="21">
        <f t="shared" si="19"/>
        <v>27.718</v>
      </c>
      <c r="J64" s="21">
        <f t="shared" si="20"/>
        <v>6.3E-2</v>
      </c>
      <c r="K64">
        <f t="shared" si="21"/>
        <v>1709.7394507937981</v>
      </c>
      <c r="L64">
        <f t="shared" si="21"/>
        <v>1436.425</v>
      </c>
      <c r="M64">
        <f t="shared" si="21"/>
        <v>1176.2763858710593</v>
      </c>
      <c r="N64">
        <f t="shared" si="22"/>
        <v>42.338134903189136</v>
      </c>
      <c r="O64">
        <f t="shared" si="22"/>
        <v>39.786000000000001</v>
      </c>
      <c r="P64">
        <f t="shared" si="22"/>
        <v>37.019069219101404</v>
      </c>
      <c r="Q64">
        <f t="shared" si="23"/>
        <v>29.845844865140432</v>
      </c>
      <c r="R64">
        <f t="shared" si="23"/>
        <v>27.718</v>
      </c>
      <c r="S64">
        <f t="shared" si="23"/>
        <v>25.345813627807658</v>
      </c>
    </row>
    <row r="65" spans="1:19" x14ac:dyDescent="0.15">
      <c r="A65" s="2">
        <v>30.571428571428573</v>
      </c>
      <c r="B65" s="21">
        <f>VLOOKUP($A65, LMSData,2+データ入力部!$AE$4*3,0)</f>
        <v>0.72099999999999997</v>
      </c>
      <c r="C65" s="21">
        <f>VLOOKUP($A65, LMSData,3+データ入力部!$AE$4*3,0)</f>
        <v>1469.501</v>
      </c>
      <c r="D65" s="21">
        <f>VLOOKUP($A65, LMSData,4+データ入力部!$AE$4*3,0)</f>
        <v>0.14499999999999999</v>
      </c>
      <c r="E65" s="21">
        <f t="shared" si="15"/>
        <v>2.1549999999999998</v>
      </c>
      <c r="F65" s="21">
        <f t="shared" si="16"/>
        <v>40.064</v>
      </c>
      <c r="G65" s="21">
        <f t="shared" si="17"/>
        <v>5.1999999999999998E-2</v>
      </c>
      <c r="H65" s="21">
        <f t="shared" si="18"/>
        <v>2.335</v>
      </c>
      <c r="I65" s="21">
        <f t="shared" si="19"/>
        <v>27.901</v>
      </c>
      <c r="J65" s="21">
        <f t="shared" si="20"/>
        <v>6.3E-2</v>
      </c>
      <c r="K65">
        <f t="shared" ref="K65:M84" si="24">$C65*(1+$B65*$D65*K$4)^(1/$B65)</f>
        <v>1749.4656597986441</v>
      </c>
      <c r="L65">
        <f t="shared" si="24"/>
        <v>1469.501</v>
      </c>
      <c r="M65">
        <f t="shared" si="24"/>
        <v>1203.7147607998818</v>
      </c>
      <c r="N65">
        <f t="shared" ref="N65:P84" si="25">$F65*(1+$E65*$G65*N$4)^(1/$E65)</f>
        <v>42.638071603614065</v>
      </c>
      <c r="O65">
        <f t="shared" si="25"/>
        <v>40.064</v>
      </c>
      <c r="P65">
        <f t="shared" si="25"/>
        <v>37.283035726735733</v>
      </c>
      <c r="Q65">
        <f t="shared" si="23"/>
        <v>30.042970984424073</v>
      </c>
      <c r="R65">
        <f t="shared" si="23"/>
        <v>27.901</v>
      </c>
      <c r="S65">
        <f t="shared" si="23"/>
        <v>25.513261565977793</v>
      </c>
    </row>
    <row r="66" spans="1:19" x14ac:dyDescent="0.15">
      <c r="A66" s="2">
        <v>30.714285714285715</v>
      </c>
      <c r="B66" s="21">
        <f>VLOOKUP($A66, LMSData,2+データ入力部!$AE$4*3,0)</f>
        <v>0.71499999999999997</v>
      </c>
      <c r="C66" s="21">
        <f>VLOOKUP($A66, LMSData,3+データ入力部!$AE$4*3,0)</f>
        <v>1486.1510000000001</v>
      </c>
      <c r="D66" s="21">
        <f>VLOOKUP($A66, LMSData,4+データ入力部!$AE$4*3,0)</f>
        <v>0.14499999999999999</v>
      </c>
      <c r="E66" s="21">
        <f t="shared" si="15"/>
        <v>2.1320000000000001</v>
      </c>
      <c r="F66" s="21">
        <f t="shared" si="16"/>
        <v>40.200000000000003</v>
      </c>
      <c r="G66" s="21">
        <f t="shared" si="17"/>
        <v>5.1999999999999998E-2</v>
      </c>
      <c r="H66" s="21">
        <f t="shared" si="18"/>
        <v>2.3340000000000001</v>
      </c>
      <c r="I66" s="21">
        <f t="shared" si="19"/>
        <v>27.992999999999999</v>
      </c>
      <c r="J66" s="21">
        <f t="shared" si="20"/>
        <v>6.2E-2</v>
      </c>
      <c r="K66">
        <f t="shared" si="24"/>
        <v>1769.4427340037728</v>
      </c>
      <c r="L66">
        <f t="shared" si="24"/>
        <v>1486.1510000000001</v>
      </c>
      <c r="M66">
        <f t="shared" si="24"/>
        <v>1217.5057793076201</v>
      </c>
      <c r="N66">
        <f t="shared" si="25"/>
        <v>42.784636337794488</v>
      </c>
      <c r="O66">
        <f t="shared" si="25"/>
        <v>40.200000000000003</v>
      </c>
      <c r="P66">
        <f t="shared" si="25"/>
        <v>37.411939004647849</v>
      </c>
      <c r="Q66">
        <f t="shared" ref="Q66:S85" si="26">$I66*(1+$H66*$J66*Q$4)^(1/$H66)</f>
        <v>30.10958473503204</v>
      </c>
      <c r="R66">
        <f t="shared" si="26"/>
        <v>27.992999999999999</v>
      </c>
      <c r="S66">
        <f t="shared" si="26"/>
        <v>25.637877408316619</v>
      </c>
    </row>
    <row r="67" spans="1:19" x14ac:dyDescent="0.15">
      <c r="A67" s="2">
        <v>30.857142857142858</v>
      </c>
      <c r="B67" s="21">
        <f>VLOOKUP($A67, LMSData,2+データ入力部!$AE$4*3,0)</f>
        <v>0.70099999999999996</v>
      </c>
      <c r="C67" s="21">
        <f>VLOOKUP($A67, LMSData,3+データ入力部!$AE$4*3,0)</f>
        <v>1519.663</v>
      </c>
      <c r="D67" s="21">
        <f>VLOOKUP($A67, LMSData,4+データ入力部!$AE$4*3,0)</f>
        <v>0.14499999999999999</v>
      </c>
      <c r="E67" s="21">
        <f t="shared" si="15"/>
        <v>2.0920000000000001</v>
      </c>
      <c r="F67" s="21">
        <f t="shared" si="16"/>
        <v>40.47</v>
      </c>
      <c r="G67" s="21">
        <f t="shared" si="17"/>
        <v>5.1999999999999998E-2</v>
      </c>
      <c r="H67" s="21">
        <f t="shared" si="18"/>
        <v>2.3319999999999999</v>
      </c>
      <c r="I67" s="21">
        <f t="shared" si="19"/>
        <v>28.175000000000001</v>
      </c>
      <c r="J67" s="21">
        <f t="shared" si="20"/>
        <v>6.2E-2</v>
      </c>
      <c r="K67">
        <f t="shared" si="24"/>
        <v>1809.7134492664381</v>
      </c>
      <c r="L67">
        <f t="shared" si="24"/>
        <v>1519.663</v>
      </c>
      <c r="M67">
        <f t="shared" si="24"/>
        <v>1245.3228092935292</v>
      </c>
      <c r="N67">
        <f t="shared" si="25"/>
        <v>43.075202468972059</v>
      </c>
      <c r="O67">
        <f t="shared" si="25"/>
        <v>40.47</v>
      </c>
      <c r="P67">
        <f t="shared" si="25"/>
        <v>37.667303327092888</v>
      </c>
      <c r="Q67">
        <f t="shared" si="26"/>
        <v>30.305498242206252</v>
      </c>
      <c r="R67">
        <f t="shared" si="26"/>
        <v>28.175000000000001</v>
      </c>
      <c r="S67">
        <f t="shared" si="26"/>
        <v>25.804778914896314</v>
      </c>
    </row>
    <row r="68" spans="1:19" x14ac:dyDescent="0.15">
      <c r="A68" s="2">
        <v>31</v>
      </c>
      <c r="B68" s="21">
        <f>VLOOKUP($A68, LMSData,2+データ入力部!$AE$4*3,0)</f>
        <v>0.69499999999999995</v>
      </c>
      <c r="C68" s="21">
        <f>VLOOKUP($A68, LMSData,3+データ入力部!$AE$4*3,0)</f>
        <v>1536.5170000000001</v>
      </c>
      <c r="D68" s="21">
        <f>VLOOKUP($A68, LMSData,4+データ入力部!$AE$4*3,0)</f>
        <v>0.14499999999999999</v>
      </c>
      <c r="E68" s="21">
        <f t="shared" si="15"/>
        <v>2.0760000000000001</v>
      </c>
      <c r="F68" s="21">
        <f t="shared" si="16"/>
        <v>40.601999999999997</v>
      </c>
      <c r="G68" s="21">
        <f t="shared" si="17"/>
        <v>5.1999999999999998E-2</v>
      </c>
      <c r="H68" s="21">
        <f t="shared" si="18"/>
        <v>2.331</v>
      </c>
      <c r="I68" s="21">
        <f t="shared" si="19"/>
        <v>28.265000000000001</v>
      </c>
      <c r="J68" s="21">
        <f t="shared" si="20"/>
        <v>6.2E-2</v>
      </c>
      <c r="K68">
        <f t="shared" si="24"/>
        <v>1829.9452662762892</v>
      </c>
      <c r="L68">
        <f t="shared" si="24"/>
        <v>1536.5170000000001</v>
      </c>
      <c r="M68">
        <f t="shared" si="24"/>
        <v>1259.2910303448184</v>
      </c>
      <c r="N68">
        <f t="shared" si="25"/>
        <v>43.216989539733781</v>
      </c>
      <c r="O68">
        <f t="shared" si="25"/>
        <v>40.601999999999997</v>
      </c>
      <c r="P68">
        <f t="shared" si="25"/>
        <v>37.791798660154406</v>
      </c>
      <c r="Q68">
        <f t="shared" si="26"/>
        <v>30.402380124832607</v>
      </c>
      <c r="R68">
        <f t="shared" si="26"/>
        <v>28.265000000000001</v>
      </c>
      <c r="S68">
        <f t="shared" si="26"/>
        <v>25.887314804470726</v>
      </c>
    </row>
    <row r="69" spans="1:19" x14ac:dyDescent="0.15">
      <c r="A69" s="2">
        <v>31.142857142857142</v>
      </c>
      <c r="B69" s="21">
        <f>VLOOKUP($A69, LMSData,2+データ入力部!$AE$4*3,0)</f>
        <v>0.68799999999999994</v>
      </c>
      <c r="C69" s="21">
        <f>VLOOKUP($A69, LMSData,3+データ入力部!$AE$4*3,0)</f>
        <v>1553.431</v>
      </c>
      <c r="D69" s="21">
        <f>VLOOKUP($A69, LMSData,4+データ入力部!$AE$4*3,0)</f>
        <v>0.14499999999999999</v>
      </c>
      <c r="E69" s="21">
        <f t="shared" ref="E69:E100" si="27">VLOOKUP($A69, LMSData,14,0)</f>
        <v>2.0630000000000002</v>
      </c>
      <c r="F69" s="21">
        <f t="shared" ref="F69:F100" si="28">VLOOKUP($A69, LMSData,15,0)</f>
        <v>40.732999999999997</v>
      </c>
      <c r="G69" s="21">
        <f t="shared" ref="G69:G100" si="29">VLOOKUP($A69, LMSData,16,0)</f>
        <v>5.1999999999999998E-2</v>
      </c>
      <c r="H69" s="21">
        <f t="shared" ref="H69:H100" si="30">VLOOKUP($A69, LMSData,17,0)</f>
        <v>2.33</v>
      </c>
      <c r="I69" s="21">
        <f t="shared" ref="I69:I100" si="31">VLOOKUP($A69, LMSData,18,0)</f>
        <v>28.356000000000002</v>
      </c>
      <c r="J69" s="21">
        <f t="shared" ref="J69:J100" si="32">VLOOKUP($A69, LMSData,19,0)</f>
        <v>6.2E-2</v>
      </c>
      <c r="K69">
        <f t="shared" si="24"/>
        <v>1850.2794963286369</v>
      </c>
      <c r="L69">
        <f t="shared" si="24"/>
        <v>1553.431</v>
      </c>
      <c r="M69">
        <f t="shared" si="24"/>
        <v>1273.337984349612</v>
      </c>
      <c r="N69">
        <f t="shared" si="25"/>
        <v>43.357479183603694</v>
      </c>
      <c r="O69">
        <f t="shared" si="25"/>
        <v>40.732999999999997</v>
      </c>
      <c r="P69">
        <f t="shared" si="25"/>
        <v>37.915063998396846</v>
      </c>
      <c r="Q69">
        <f t="shared" si="26"/>
        <v>30.50033812307813</v>
      </c>
      <c r="R69">
        <f t="shared" si="26"/>
        <v>28.356000000000002</v>
      </c>
      <c r="S69">
        <f t="shared" si="26"/>
        <v>25.970767245642076</v>
      </c>
    </row>
    <row r="70" spans="1:19" x14ac:dyDescent="0.15">
      <c r="A70" s="2">
        <v>31.285714285714285</v>
      </c>
      <c r="B70" s="21">
        <f>VLOOKUP($A70, LMSData,2+データ入力部!$AE$4*3,0)</f>
        <v>0.67600000000000005</v>
      </c>
      <c r="C70" s="21">
        <f>VLOOKUP($A70, LMSData,3+データ入力部!$AE$4*3,0)</f>
        <v>1587.4269999999999</v>
      </c>
      <c r="D70" s="21">
        <f>VLOOKUP($A70, LMSData,4+データ入力部!$AE$4*3,0)</f>
        <v>0.14499999999999999</v>
      </c>
      <c r="E70" s="21">
        <f t="shared" si="27"/>
        <v>2.044</v>
      </c>
      <c r="F70" s="21">
        <f t="shared" si="28"/>
        <v>40.99</v>
      </c>
      <c r="G70" s="21">
        <f t="shared" si="29"/>
        <v>5.1999999999999998E-2</v>
      </c>
      <c r="H70" s="21">
        <f t="shared" si="30"/>
        <v>2.3260000000000001</v>
      </c>
      <c r="I70" s="21">
        <f t="shared" si="31"/>
        <v>28.536000000000001</v>
      </c>
      <c r="J70" s="21">
        <f t="shared" si="32"/>
        <v>6.0999999999999999E-2</v>
      </c>
      <c r="K70">
        <f t="shared" si="24"/>
        <v>1891.1057516682081</v>
      </c>
      <c r="L70">
        <f t="shared" si="24"/>
        <v>1587.4269999999999</v>
      </c>
      <c r="M70">
        <f t="shared" si="24"/>
        <v>1301.526991413537</v>
      </c>
      <c r="N70">
        <f t="shared" si="25"/>
        <v>43.632588046480649</v>
      </c>
      <c r="O70">
        <f t="shared" si="25"/>
        <v>40.99</v>
      </c>
      <c r="P70">
        <f t="shared" si="25"/>
        <v>38.156240943894517</v>
      </c>
      <c r="Q70">
        <f t="shared" si="26"/>
        <v>30.661034475880406</v>
      </c>
      <c r="R70">
        <f t="shared" si="26"/>
        <v>28.536000000000001</v>
      </c>
      <c r="S70">
        <f t="shared" si="26"/>
        <v>26.177104318849025</v>
      </c>
    </row>
    <row r="71" spans="1:19" x14ac:dyDescent="0.15">
      <c r="A71" s="2">
        <v>31.428571428571427</v>
      </c>
      <c r="B71" s="21">
        <f>VLOOKUP($A71, LMSData,2+データ入力部!$AE$4*3,0)</f>
        <v>0.67</v>
      </c>
      <c r="C71" s="21">
        <f>VLOOKUP($A71, LMSData,3+データ入力部!$AE$4*3,0)</f>
        <v>1604.5029999999999</v>
      </c>
      <c r="D71" s="21">
        <f>VLOOKUP($A71, LMSData,4+データ入力部!$AE$4*3,0)</f>
        <v>0.14499999999999999</v>
      </c>
      <c r="E71" s="21">
        <f t="shared" si="27"/>
        <v>2.04</v>
      </c>
      <c r="F71" s="21">
        <f t="shared" si="28"/>
        <v>41.116999999999997</v>
      </c>
      <c r="G71" s="21">
        <f t="shared" si="29"/>
        <v>5.1999999999999998E-2</v>
      </c>
      <c r="H71" s="21">
        <f t="shared" si="30"/>
        <v>2.3239999999999998</v>
      </c>
      <c r="I71" s="21">
        <f t="shared" si="31"/>
        <v>28.626000000000001</v>
      </c>
      <c r="J71" s="21">
        <f t="shared" si="32"/>
        <v>6.0999999999999999E-2</v>
      </c>
      <c r="K71">
        <f t="shared" si="24"/>
        <v>1911.6175321526393</v>
      </c>
      <c r="L71">
        <f t="shared" si="24"/>
        <v>1604.5029999999999</v>
      </c>
      <c r="M71">
        <f t="shared" si="24"/>
        <v>1315.6902571398193</v>
      </c>
      <c r="N71">
        <f t="shared" si="25"/>
        <v>43.76810325771411</v>
      </c>
      <c r="O71">
        <f t="shared" si="25"/>
        <v>41.116999999999997</v>
      </c>
      <c r="P71">
        <f t="shared" si="25"/>
        <v>38.274873735827619</v>
      </c>
      <c r="Q71">
        <f t="shared" si="26"/>
        <v>30.757886858441225</v>
      </c>
      <c r="R71">
        <f t="shared" si="26"/>
        <v>28.626000000000001</v>
      </c>
      <c r="S71">
        <f t="shared" si="26"/>
        <v>26.259873796852553</v>
      </c>
    </row>
    <row r="72" spans="1:19" x14ac:dyDescent="0.15">
      <c r="A72" s="2">
        <v>31.571428571428573</v>
      </c>
      <c r="B72" s="21">
        <f>VLOOKUP($A72, LMSData,2+データ入力部!$AE$4*3,0)</f>
        <v>0.65900000000000003</v>
      </c>
      <c r="C72" s="21">
        <f>VLOOKUP($A72, LMSData,3+データ入力部!$AE$4*3,0)</f>
        <v>1638.796</v>
      </c>
      <c r="D72" s="21">
        <f>VLOOKUP($A72, LMSData,4+データ入力部!$AE$4*3,0)</f>
        <v>0.14499999999999999</v>
      </c>
      <c r="E72" s="21">
        <f t="shared" si="27"/>
        <v>2.04</v>
      </c>
      <c r="F72" s="21">
        <f t="shared" si="28"/>
        <v>41.365000000000002</v>
      </c>
      <c r="G72" s="21">
        <f t="shared" si="29"/>
        <v>5.2999999999999999E-2</v>
      </c>
      <c r="H72" s="21">
        <f t="shared" si="30"/>
        <v>2.319</v>
      </c>
      <c r="I72" s="21">
        <f t="shared" si="31"/>
        <v>28.803999999999998</v>
      </c>
      <c r="J72" s="21">
        <f t="shared" si="32"/>
        <v>6.0999999999999999E-2</v>
      </c>
      <c r="K72">
        <f t="shared" si="24"/>
        <v>1952.7917631134583</v>
      </c>
      <c r="L72">
        <f t="shared" si="24"/>
        <v>1638.796</v>
      </c>
      <c r="M72">
        <f t="shared" si="24"/>
        <v>1344.1144595134765</v>
      </c>
      <c r="N72">
        <f t="shared" si="25"/>
        <v>44.081740543868207</v>
      </c>
      <c r="O72">
        <f t="shared" si="25"/>
        <v>41.365000000000002</v>
      </c>
      <c r="P72">
        <f t="shared" si="25"/>
        <v>38.44857597001085</v>
      </c>
      <c r="Q72">
        <f t="shared" si="26"/>
        <v>30.949521183808109</v>
      </c>
      <c r="R72">
        <f t="shared" si="26"/>
        <v>28.803999999999998</v>
      </c>
      <c r="S72">
        <f t="shared" si="26"/>
        <v>26.423687023019632</v>
      </c>
    </row>
    <row r="73" spans="1:19" x14ac:dyDescent="0.15">
      <c r="A73" s="2">
        <v>31.714285714285715</v>
      </c>
      <c r="B73" s="21">
        <f>VLOOKUP($A73, LMSData,2+データ入力部!$AE$4*3,0)</f>
        <v>0.65400000000000003</v>
      </c>
      <c r="C73" s="21">
        <f>VLOOKUP($A73, LMSData,3+データ入力部!$AE$4*3,0)</f>
        <v>1656.009</v>
      </c>
      <c r="D73" s="21">
        <f>VLOOKUP($A73, LMSData,4+データ入力部!$AE$4*3,0)</f>
        <v>0.14499999999999999</v>
      </c>
      <c r="E73" s="21">
        <f t="shared" si="27"/>
        <v>2.0459999999999998</v>
      </c>
      <c r="F73" s="21">
        <f t="shared" si="28"/>
        <v>41.485999999999997</v>
      </c>
      <c r="G73" s="21">
        <f t="shared" si="29"/>
        <v>5.2999999999999999E-2</v>
      </c>
      <c r="H73" s="21">
        <f t="shared" si="30"/>
        <v>2.3170000000000002</v>
      </c>
      <c r="I73" s="21">
        <f t="shared" si="31"/>
        <v>28.891999999999999</v>
      </c>
      <c r="J73" s="21">
        <f t="shared" si="32"/>
        <v>0.06</v>
      </c>
      <c r="K73">
        <f t="shared" si="24"/>
        <v>1973.4488099343362</v>
      </c>
      <c r="L73">
        <f t="shared" si="24"/>
        <v>1656.009</v>
      </c>
      <c r="M73">
        <f t="shared" si="24"/>
        <v>1358.3716282974037</v>
      </c>
      <c r="N73">
        <f t="shared" si="25"/>
        <v>44.210173431896358</v>
      </c>
      <c r="O73">
        <f t="shared" si="25"/>
        <v>41.485999999999997</v>
      </c>
      <c r="P73">
        <f t="shared" si="25"/>
        <v>38.560394393274848</v>
      </c>
      <c r="Q73">
        <f t="shared" si="26"/>
        <v>31.01052000195801</v>
      </c>
      <c r="R73">
        <f t="shared" si="26"/>
        <v>28.891999999999999</v>
      </c>
      <c r="S73">
        <f t="shared" si="26"/>
        <v>26.546063597004146</v>
      </c>
    </row>
    <row r="74" spans="1:19" x14ac:dyDescent="0.15">
      <c r="A74" s="2">
        <v>31.857142857142858</v>
      </c>
      <c r="B74" s="21">
        <f>VLOOKUP($A74, LMSData,2+データ入力部!$AE$4*3,0)</f>
        <v>0.64300000000000002</v>
      </c>
      <c r="C74" s="21">
        <f>VLOOKUP($A74, LMSData,3+データ入力部!$AE$4*3,0)</f>
        <v>1690.5630000000001</v>
      </c>
      <c r="D74" s="21">
        <f>VLOOKUP($A74, LMSData,4+データ入力部!$AE$4*3,0)</f>
        <v>0.14499999999999999</v>
      </c>
      <c r="E74" s="21">
        <f t="shared" si="27"/>
        <v>2.0680000000000001</v>
      </c>
      <c r="F74" s="21">
        <f t="shared" si="28"/>
        <v>41.725000000000001</v>
      </c>
      <c r="G74" s="21">
        <f t="shared" si="29"/>
        <v>5.2999999999999999E-2</v>
      </c>
      <c r="H74" s="21">
        <f t="shared" si="30"/>
        <v>2.3119999999999998</v>
      </c>
      <c r="I74" s="21">
        <f t="shared" si="31"/>
        <v>29.068000000000001</v>
      </c>
      <c r="J74" s="21">
        <f t="shared" si="32"/>
        <v>0.06</v>
      </c>
      <c r="K74">
        <f t="shared" si="24"/>
        <v>2014.9550046521954</v>
      </c>
      <c r="L74">
        <f t="shared" si="24"/>
        <v>1690.5630000000001</v>
      </c>
      <c r="M74">
        <f t="shared" si="24"/>
        <v>1387.0274749194982</v>
      </c>
      <c r="N74">
        <f t="shared" si="25"/>
        <v>44.462973767632107</v>
      </c>
      <c r="O74">
        <f t="shared" si="25"/>
        <v>41.725000000000001</v>
      </c>
      <c r="P74">
        <f t="shared" si="25"/>
        <v>38.780137672298729</v>
      </c>
      <c r="Q74">
        <f t="shared" si="26"/>
        <v>31.199795430595067</v>
      </c>
      <c r="R74">
        <f t="shared" si="26"/>
        <v>29.068000000000001</v>
      </c>
      <c r="S74">
        <f t="shared" si="26"/>
        <v>26.708284553352936</v>
      </c>
    </row>
    <row r="75" spans="1:19" x14ac:dyDescent="0.15">
      <c r="A75" s="2">
        <v>32</v>
      </c>
      <c r="B75" s="21">
        <f>VLOOKUP($A75, LMSData,2+データ入力部!$AE$4*3,0)</f>
        <v>0.63900000000000001</v>
      </c>
      <c r="C75" s="21">
        <f>VLOOKUP($A75, LMSData,3+データ入力部!$AE$4*3,0)</f>
        <v>1707.903</v>
      </c>
      <c r="D75" s="21">
        <f>VLOOKUP($A75, LMSData,4+データ入力部!$AE$4*3,0)</f>
        <v>0.14499999999999999</v>
      </c>
      <c r="E75" s="21">
        <f t="shared" si="27"/>
        <v>2.0840000000000001</v>
      </c>
      <c r="F75" s="21">
        <f t="shared" si="28"/>
        <v>41.843000000000004</v>
      </c>
      <c r="G75" s="21">
        <f t="shared" si="29"/>
        <v>5.2999999999999999E-2</v>
      </c>
      <c r="H75" s="21">
        <f t="shared" si="30"/>
        <v>2.3090000000000002</v>
      </c>
      <c r="I75" s="21">
        <f t="shared" si="31"/>
        <v>29.155000000000001</v>
      </c>
      <c r="J75" s="21">
        <f t="shared" si="32"/>
        <v>0.06</v>
      </c>
      <c r="K75">
        <f t="shared" si="24"/>
        <v>2035.7431872829136</v>
      </c>
      <c r="L75">
        <f t="shared" si="24"/>
        <v>1707.903</v>
      </c>
      <c r="M75">
        <f t="shared" si="24"/>
        <v>1401.3686352954728</v>
      </c>
      <c r="N75">
        <f t="shared" si="25"/>
        <v>44.587337987190999</v>
      </c>
      <c r="O75">
        <f t="shared" si="25"/>
        <v>41.843000000000004</v>
      </c>
      <c r="P75">
        <f t="shared" si="25"/>
        <v>38.888053992469636</v>
      </c>
      <c r="Q75">
        <f t="shared" si="26"/>
        <v>31.293398686975745</v>
      </c>
      <c r="R75">
        <f t="shared" si="26"/>
        <v>29.155000000000001</v>
      </c>
      <c r="S75">
        <f t="shared" si="26"/>
        <v>26.788529690178443</v>
      </c>
    </row>
    <row r="76" spans="1:19" x14ac:dyDescent="0.15">
      <c r="A76" s="2">
        <v>32.142857142857146</v>
      </c>
      <c r="B76" s="21">
        <f>VLOOKUP($A76, LMSData,2+データ入力部!$AE$4*3,0)</f>
        <v>0.63400000000000001</v>
      </c>
      <c r="C76" s="21">
        <f>VLOOKUP($A76, LMSData,3+データ入力部!$AE$4*3,0)</f>
        <v>1725.2840000000001</v>
      </c>
      <c r="D76" s="21">
        <f>VLOOKUP($A76, LMSData,4+データ入力部!$AE$4*3,0)</f>
        <v>0.14399999999999999</v>
      </c>
      <c r="E76" s="21">
        <f t="shared" si="27"/>
        <v>2.1030000000000002</v>
      </c>
      <c r="F76" s="21">
        <f t="shared" si="28"/>
        <v>41.959000000000003</v>
      </c>
      <c r="G76" s="21">
        <f t="shared" si="29"/>
        <v>5.2999999999999999E-2</v>
      </c>
      <c r="H76" s="21">
        <f t="shared" si="30"/>
        <v>2.306</v>
      </c>
      <c r="I76" s="21">
        <f t="shared" si="31"/>
        <v>29.242000000000001</v>
      </c>
      <c r="J76" s="21">
        <f t="shared" si="32"/>
        <v>5.8999999999999997E-2</v>
      </c>
      <c r="K76">
        <f t="shared" si="24"/>
        <v>2054.2560244702768</v>
      </c>
      <c r="L76">
        <f t="shared" si="24"/>
        <v>1725.2840000000001</v>
      </c>
      <c r="M76">
        <f t="shared" si="24"/>
        <v>1417.8317549358005</v>
      </c>
      <c r="N76">
        <f t="shared" si="25"/>
        <v>44.709306423871531</v>
      </c>
      <c r="O76">
        <f t="shared" si="25"/>
        <v>41.959000000000003</v>
      </c>
      <c r="P76">
        <f t="shared" si="25"/>
        <v>38.993767957479562</v>
      </c>
      <c r="Q76">
        <f t="shared" si="26"/>
        <v>31.352813099092241</v>
      </c>
      <c r="R76">
        <f t="shared" si="26"/>
        <v>29.242000000000001</v>
      </c>
      <c r="S76">
        <f t="shared" si="26"/>
        <v>26.910589375315503</v>
      </c>
    </row>
    <row r="77" spans="1:19" x14ac:dyDescent="0.15">
      <c r="A77" s="2">
        <v>32.285714285714285</v>
      </c>
      <c r="B77" s="21">
        <f>VLOOKUP($A77, LMSData,2+データ入力部!$AE$4*3,0)</f>
        <v>0.626</v>
      </c>
      <c r="C77" s="21">
        <f>VLOOKUP($A77, LMSData,3+データ入力部!$AE$4*3,0)</f>
        <v>1760.1659999999999</v>
      </c>
      <c r="D77" s="21">
        <f>VLOOKUP($A77, LMSData,4+データ入力部!$AE$4*3,0)</f>
        <v>0.14399999999999999</v>
      </c>
      <c r="E77" s="21">
        <f t="shared" si="27"/>
        <v>2.149</v>
      </c>
      <c r="F77" s="21">
        <f t="shared" si="28"/>
        <v>42.189</v>
      </c>
      <c r="G77" s="21">
        <f t="shared" si="29"/>
        <v>5.2999999999999999E-2</v>
      </c>
      <c r="H77" s="21">
        <f t="shared" si="30"/>
        <v>2.2989999999999999</v>
      </c>
      <c r="I77" s="21">
        <f t="shared" si="31"/>
        <v>29.414000000000001</v>
      </c>
      <c r="J77" s="21">
        <f t="shared" si="32"/>
        <v>5.8999999999999997E-2</v>
      </c>
      <c r="K77">
        <f t="shared" si="24"/>
        <v>2096.0356255062907</v>
      </c>
      <c r="L77">
        <f t="shared" si="24"/>
        <v>1760.1659999999999</v>
      </c>
      <c r="M77">
        <f t="shared" si="24"/>
        <v>1446.7298211155414</v>
      </c>
      <c r="N77">
        <f t="shared" si="25"/>
        <v>44.95040164103483</v>
      </c>
      <c r="O77">
        <f t="shared" si="25"/>
        <v>42.189</v>
      </c>
      <c r="P77">
        <f t="shared" si="25"/>
        <v>39.202399261310482</v>
      </c>
      <c r="Q77">
        <f t="shared" si="26"/>
        <v>31.537737553798149</v>
      </c>
      <c r="R77">
        <f t="shared" si="26"/>
        <v>29.414000000000001</v>
      </c>
      <c r="S77">
        <f t="shared" si="26"/>
        <v>27.069573725524187</v>
      </c>
    </row>
    <row r="78" spans="1:19" x14ac:dyDescent="0.15">
      <c r="A78" s="2">
        <v>32.428571428571431</v>
      </c>
      <c r="B78" s="21">
        <f>VLOOKUP($A78, LMSData,2+データ入力部!$AE$4*3,0)</f>
        <v>0.622</v>
      </c>
      <c r="C78" s="21">
        <f>VLOOKUP($A78, LMSData,3+データ入力部!$AE$4*3,0)</f>
        <v>1777.664</v>
      </c>
      <c r="D78" s="21">
        <f>VLOOKUP($A78, LMSData,4+データ入力部!$AE$4*3,0)</f>
        <v>0.14399999999999999</v>
      </c>
      <c r="E78" s="21">
        <f t="shared" si="27"/>
        <v>2.1760000000000002</v>
      </c>
      <c r="F78" s="21">
        <f t="shared" si="28"/>
        <v>42.302</v>
      </c>
      <c r="G78" s="21">
        <f t="shared" si="29"/>
        <v>5.2999999999999999E-2</v>
      </c>
      <c r="H78" s="21">
        <f t="shared" si="30"/>
        <v>2.2949999999999999</v>
      </c>
      <c r="I78" s="21">
        <f t="shared" si="31"/>
        <v>29.5</v>
      </c>
      <c r="J78" s="21">
        <f t="shared" si="32"/>
        <v>5.8999999999999997E-2</v>
      </c>
      <c r="K78">
        <f t="shared" si="24"/>
        <v>2116.9971461579453</v>
      </c>
      <c r="L78">
        <f t="shared" si="24"/>
        <v>1777.664</v>
      </c>
      <c r="M78">
        <f t="shared" si="24"/>
        <v>1461.2289791404771</v>
      </c>
      <c r="N78">
        <f t="shared" si="25"/>
        <v>45.06846207852648</v>
      </c>
      <c r="O78">
        <f t="shared" si="25"/>
        <v>42.302</v>
      </c>
      <c r="P78">
        <f t="shared" si="25"/>
        <v>39.30437856023768</v>
      </c>
      <c r="Q78">
        <f t="shared" si="26"/>
        <v>31.630238601667919</v>
      </c>
      <c r="R78">
        <f t="shared" si="26"/>
        <v>29.5</v>
      </c>
      <c r="S78">
        <f t="shared" si="26"/>
        <v>27.149118677813757</v>
      </c>
    </row>
    <row r="79" spans="1:19" x14ac:dyDescent="0.15">
      <c r="A79" s="2">
        <v>32.571428571428569</v>
      </c>
      <c r="B79" s="21">
        <f>VLOOKUP($A79, LMSData,2+データ入力部!$AE$4*3,0)</f>
        <v>0.61399999999999999</v>
      </c>
      <c r="C79" s="21">
        <f>VLOOKUP($A79, LMSData,3+データ入力部!$AE$4*3,0)</f>
        <v>1812.7670000000001</v>
      </c>
      <c r="D79" s="21">
        <f>VLOOKUP($A79, LMSData,4+データ入力部!$AE$4*3,0)</f>
        <v>0.14399999999999999</v>
      </c>
      <c r="E79" s="21">
        <f t="shared" si="27"/>
        <v>2.234</v>
      </c>
      <c r="F79" s="21">
        <f t="shared" si="28"/>
        <v>42.527000000000001</v>
      </c>
      <c r="G79" s="21">
        <f t="shared" si="29"/>
        <v>5.2999999999999999E-2</v>
      </c>
      <c r="H79" s="21">
        <f t="shared" si="30"/>
        <v>2.2869999999999999</v>
      </c>
      <c r="I79" s="21">
        <f t="shared" si="31"/>
        <v>29.669</v>
      </c>
      <c r="J79" s="21">
        <f t="shared" si="32"/>
        <v>5.8000000000000003E-2</v>
      </c>
      <c r="K79">
        <f t="shared" si="24"/>
        <v>2159.0553488851838</v>
      </c>
      <c r="L79">
        <f t="shared" si="24"/>
        <v>1812.7670000000001</v>
      </c>
      <c r="M79">
        <f t="shared" si="24"/>
        <v>1490.3218111182903</v>
      </c>
      <c r="N79">
        <f t="shared" si="25"/>
        <v>45.30314982670037</v>
      </c>
      <c r="O79">
        <f t="shared" si="25"/>
        <v>42.527000000000001</v>
      </c>
      <c r="P79">
        <f t="shared" si="25"/>
        <v>39.506881377095787</v>
      </c>
      <c r="Q79">
        <f t="shared" si="26"/>
        <v>31.77724671383012</v>
      </c>
      <c r="R79">
        <f t="shared" si="26"/>
        <v>29.669</v>
      </c>
      <c r="S79">
        <f t="shared" si="26"/>
        <v>27.347721583403644</v>
      </c>
    </row>
    <row r="80" spans="1:19" x14ac:dyDescent="0.15">
      <c r="A80" s="2">
        <v>32.714285714285715</v>
      </c>
      <c r="B80" s="21">
        <f>VLOOKUP($A80, LMSData,2+データ入力部!$AE$4*3,0)</f>
        <v>0.61099999999999999</v>
      </c>
      <c r="C80" s="21">
        <f>VLOOKUP($A80, LMSData,3+データ入力部!$AE$4*3,0)</f>
        <v>1830.3710000000001</v>
      </c>
      <c r="D80" s="21">
        <f>VLOOKUP($A80, LMSData,4+データ入力部!$AE$4*3,0)</f>
        <v>0.14399999999999999</v>
      </c>
      <c r="E80" s="21">
        <f t="shared" si="27"/>
        <v>2.2650000000000001</v>
      </c>
      <c r="F80" s="21">
        <f t="shared" si="28"/>
        <v>42.637999999999998</v>
      </c>
      <c r="G80" s="21">
        <f t="shared" si="29"/>
        <v>5.2999999999999999E-2</v>
      </c>
      <c r="H80" s="21">
        <f t="shared" si="30"/>
        <v>2.2829999999999999</v>
      </c>
      <c r="I80" s="21">
        <f t="shared" si="31"/>
        <v>29.753</v>
      </c>
      <c r="J80" s="21">
        <f t="shared" si="32"/>
        <v>5.8000000000000003E-2</v>
      </c>
      <c r="K80">
        <f t="shared" si="24"/>
        <v>2180.118684490023</v>
      </c>
      <c r="L80">
        <f t="shared" si="24"/>
        <v>1830.3710000000001</v>
      </c>
      <c r="M80">
        <f t="shared" si="24"/>
        <v>1504.8846409124499</v>
      </c>
      <c r="N80">
        <f t="shared" si="25"/>
        <v>45.418711888429314</v>
      </c>
      <c r="O80">
        <f t="shared" si="25"/>
        <v>42.637999999999998</v>
      </c>
      <c r="P80">
        <f t="shared" si="25"/>
        <v>39.606470831705828</v>
      </c>
      <c r="Q80">
        <f t="shared" si="26"/>
        <v>31.867500942002629</v>
      </c>
      <c r="R80">
        <f t="shared" si="26"/>
        <v>29.753</v>
      </c>
      <c r="S80">
        <f t="shared" si="26"/>
        <v>27.425537164351212</v>
      </c>
    </row>
    <row r="81" spans="1:19" x14ac:dyDescent="0.15">
      <c r="A81" s="2">
        <v>32.857142857142854</v>
      </c>
      <c r="B81" s="21">
        <f>VLOOKUP($A81, LMSData,2+データ入力部!$AE$4*3,0)</f>
        <v>0.60499999999999998</v>
      </c>
      <c r="C81" s="21">
        <f>VLOOKUP($A81, LMSData,3+データ入力部!$AE$4*3,0)</f>
        <v>1865.68</v>
      </c>
      <c r="D81" s="21">
        <f>VLOOKUP($A81, LMSData,4+データ入力部!$AE$4*3,0)</f>
        <v>0.14399999999999999</v>
      </c>
      <c r="E81" s="21">
        <f t="shared" si="27"/>
        <v>2.331</v>
      </c>
      <c r="F81" s="21">
        <f t="shared" si="28"/>
        <v>42.859000000000002</v>
      </c>
      <c r="G81" s="21">
        <f t="shared" si="29"/>
        <v>5.2999999999999999E-2</v>
      </c>
      <c r="H81" s="21">
        <f t="shared" si="30"/>
        <v>2.2730000000000001</v>
      </c>
      <c r="I81" s="21">
        <f t="shared" si="31"/>
        <v>29.917999999999999</v>
      </c>
      <c r="J81" s="21">
        <f t="shared" si="32"/>
        <v>5.7000000000000002E-2</v>
      </c>
      <c r="K81">
        <f t="shared" si="24"/>
        <v>2222.3714440845552</v>
      </c>
      <c r="L81">
        <f t="shared" si="24"/>
        <v>1865.68</v>
      </c>
      <c r="M81">
        <f t="shared" si="24"/>
        <v>1534.0983410362178</v>
      </c>
      <c r="N81">
        <f t="shared" si="25"/>
        <v>45.648403474975723</v>
      </c>
      <c r="O81">
        <f t="shared" si="25"/>
        <v>42.859000000000002</v>
      </c>
      <c r="P81">
        <f t="shared" si="25"/>
        <v>39.80417062467572</v>
      </c>
      <c r="Q81">
        <f t="shared" si="26"/>
        <v>32.009788614809217</v>
      </c>
      <c r="R81">
        <f t="shared" si="26"/>
        <v>29.917999999999999</v>
      </c>
      <c r="S81">
        <f t="shared" si="26"/>
        <v>27.621090677297783</v>
      </c>
    </row>
    <row r="82" spans="1:19" x14ac:dyDescent="0.15">
      <c r="A82" s="2">
        <v>33</v>
      </c>
      <c r="B82" s="21">
        <f>VLOOKUP($A82, LMSData,2+データ入力部!$AE$4*3,0)</f>
        <v>0.60199999999999998</v>
      </c>
      <c r="C82" s="21">
        <f>VLOOKUP($A82, LMSData,3+データ入力部!$AE$4*3,0)</f>
        <v>1883.383</v>
      </c>
      <c r="D82" s="21">
        <f>VLOOKUP($A82, LMSData,4+データ入力部!$AE$4*3,0)</f>
        <v>0.14399999999999999</v>
      </c>
      <c r="E82" s="21">
        <f t="shared" si="27"/>
        <v>2.3660000000000001</v>
      </c>
      <c r="F82" s="21">
        <f t="shared" si="28"/>
        <v>42.969000000000001</v>
      </c>
      <c r="G82" s="21">
        <f t="shared" si="29"/>
        <v>5.2999999999999999E-2</v>
      </c>
      <c r="H82" s="21">
        <f t="shared" si="30"/>
        <v>2.2679999999999998</v>
      </c>
      <c r="I82" s="21">
        <f t="shared" si="31"/>
        <v>30</v>
      </c>
      <c r="J82" s="21">
        <f t="shared" si="32"/>
        <v>5.7000000000000002E-2</v>
      </c>
      <c r="K82">
        <f t="shared" si="24"/>
        <v>2243.5585004123386</v>
      </c>
      <c r="L82">
        <f t="shared" si="24"/>
        <v>1883.383</v>
      </c>
      <c r="M82">
        <f t="shared" si="24"/>
        <v>1548.747572862203</v>
      </c>
      <c r="N82">
        <f t="shared" si="25"/>
        <v>45.762533248455334</v>
      </c>
      <c r="O82">
        <f t="shared" si="25"/>
        <v>42.969000000000001</v>
      </c>
      <c r="P82">
        <f t="shared" si="25"/>
        <v>39.902275304219756</v>
      </c>
      <c r="Q82">
        <f t="shared" si="26"/>
        <v>32.09787034349651</v>
      </c>
      <c r="R82">
        <f t="shared" si="26"/>
        <v>30</v>
      </c>
      <c r="S82">
        <f t="shared" si="26"/>
        <v>27.697264947550778</v>
      </c>
    </row>
    <row r="83" spans="1:19" x14ac:dyDescent="0.15">
      <c r="A83" s="2">
        <v>33.142857142857146</v>
      </c>
      <c r="B83" s="21">
        <f>VLOOKUP($A83, LMSData,2+データ入力部!$AE$4*3,0)</f>
        <v>0.59899999999999998</v>
      </c>
      <c r="C83" s="21">
        <f>VLOOKUP($A83, LMSData,3+データ入力部!$AE$4*3,0)</f>
        <v>1901.1179999999999</v>
      </c>
      <c r="D83" s="21">
        <f>VLOOKUP($A83, LMSData,4+データ入力部!$AE$4*3,0)</f>
        <v>0.14299999999999999</v>
      </c>
      <c r="E83" s="21">
        <f t="shared" si="27"/>
        <v>2.4020000000000001</v>
      </c>
      <c r="F83" s="21">
        <f t="shared" si="28"/>
        <v>43.079000000000001</v>
      </c>
      <c r="G83" s="21">
        <f t="shared" si="29"/>
        <v>5.2999999999999999E-2</v>
      </c>
      <c r="H83" s="21">
        <f t="shared" si="30"/>
        <v>2.2629999999999999</v>
      </c>
      <c r="I83" s="21">
        <f t="shared" si="31"/>
        <v>30.081</v>
      </c>
      <c r="J83" s="21">
        <f t="shared" si="32"/>
        <v>5.7000000000000002E-2</v>
      </c>
      <c r="K83">
        <f t="shared" si="24"/>
        <v>2262.1726896255041</v>
      </c>
      <c r="L83">
        <f t="shared" si="24"/>
        <v>1901.1179999999999</v>
      </c>
      <c r="M83">
        <f t="shared" si="24"/>
        <v>1565.6780567801213</v>
      </c>
      <c r="N83">
        <f t="shared" si="25"/>
        <v>45.876569693251845</v>
      </c>
      <c r="O83">
        <f t="shared" si="25"/>
        <v>43.079000000000001</v>
      </c>
      <c r="P83">
        <f t="shared" si="25"/>
        <v>40.000227688790176</v>
      </c>
      <c r="Q83">
        <f t="shared" si="26"/>
        <v>32.184884188391727</v>
      </c>
      <c r="R83">
        <f t="shared" si="26"/>
        <v>30.081</v>
      </c>
      <c r="S83">
        <f t="shared" si="26"/>
        <v>27.772518264937574</v>
      </c>
    </row>
    <row r="84" spans="1:19" x14ac:dyDescent="0.15">
      <c r="A84" s="2">
        <v>33.285714285714285</v>
      </c>
      <c r="B84" s="21">
        <f>VLOOKUP($A84, LMSData,2+データ入力部!$AE$4*3,0)</f>
        <v>0.59499999999999997</v>
      </c>
      <c r="C84" s="21">
        <f>VLOOKUP($A84, LMSData,3+データ入力部!$AE$4*3,0)</f>
        <v>1936.6869999999999</v>
      </c>
      <c r="D84" s="21">
        <f>VLOOKUP($A84, LMSData,4+データ入力部!$AE$4*3,0)</f>
        <v>0.14299999999999999</v>
      </c>
      <c r="E84" s="21">
        <f t="shared" si="27"/>
        <v>2.4750000000000001</v>
      </c>
      <c r="F84" s="21">
        <f t="shared" si="28"/>
        <v>43.298000000000002</v>
      </c>
      <c r="G84" s="21">
        <f t="shared" si="29"/>
        <v>5.1999999999999998E-2</v>
      </c>
      <c r="H84" s="21">
        <f t="shared" si="30"/>
        <v>2.2509999999999999</v>
      </c>
      <c r="I84" s="21">
        <f t="shared" si="31"/>
        <v>30.241</v>
      </c>
      <c r="J84" s="21">
        <f t="shared" si="32"/>
        <v>5.6000000000000001E-2</v>
      </c>
      <c r="K84">
        <f t="shared" si="24"/>
        <v>2304.6315527358556</v>
      </c>
      <c r="L84">
        <f t="shared" si="24"/>
        <v>1936.6869999999999</v>
      </c>
      <c r="M84">
        <f t="shared" si="24"/>
        <v>1595.0960814330742</v>
      </c>
      <c r="N84">
        <f t="shared" si="25"/>
        <v>46.052849017867551</v>
      </c>
      <c r="O84">
        <f t="shared" si="25"/>
        <v>43.298000000000002</v>
      </c>
      <c r="P84">
        <f t="shared" si="25"/>
        <v>40.256825284217129</v>
      </c>
      <c r="Q84">
        <f t="shared" si="26"/>
        <v>32.321282852115587</v>
      </c>
      <c r="R84">
        <f t="shared" si="26"/>
        <v>30.241</v>
      </c>
      <c r="S84">
        <f t="shared" si="26"/>
        <v>27.964157502816569</v>
      </c>
    </row>
    <row r="85" spans="1:19" x14ac:dyDescent="0.15">
      <c r="A85" s="2">
        <v>33.428571428571431</v>
      </c>
      <c r="B85" s="21">
        <f>VLOOKUP($A85, LMSData,2+データ入力部!$AE$4*3,0)</f>
        <v>0.59299999999999997</v>
      </c>
      <c r="C85" s="21">
        <f>VLOOKUP($A85, LMSData,3+データ入力部!$AE$4*3,0)</f>
        <v>1954.521</v>
      </c>
      <c r="D85" s="21">
        <f>VLOOKUP($A85, LMSData,4+データ入力部!$AE$4*3,0)</f>
        <v>0.14299999999999999</v>
      </c>
      <c r="E85" s="21">
        <f t="shared" si="27"/>
        <v>2.5129999999999999</v>
      </c>
      <c r="F85" s="21">
        <f t="shared" si="28"/>
        <v>43.406999999999996</v>
      </c>
      <c r="G85" s="21">
        <f t="shared" si="29"/>
        <v>5.1999999999999998E-2</v>
      </c>
      <c r="H85" s="21">
        <f t="shared" si="30"/>
        <v>2.2450000000000001</v>
      </c>
      <c r="I85" s="21">
        <f t="shared" si="31"/>
        <v>30.318999999999999</v>
      </c>
      <c r="J85" s="21">
        <f t="shared" si="32"/>
        <v>5.6000000000000001E-2</v>
      </c>
      <c r="K85">
        <f t="shared" ref="K85:M104" si="33">$C85*(1+$B85*$D85*K$4)^(1/$B85)</f>
        <v>2325.9217941290508</v>
      </c>
      <c r="L85">
        <f t="shared" si="33"/>
        <v>1954.521</v>
      </c>
      <c r="M85">
        <f t="shared" si="33"/>
        <v>1609.8475379645683</v>
      </c>
      <c r="N85">
        <f t="shared" ref="N85:P104" si="34">$F85*(1+$E85*$G85*N$4)^(1/$E85)</f>
        <v>46.165614884123571</v>
      </c>
      <c r="O85">
        <f t="shared" si="34"/>
        <v>43.406999999999996</v>
      </c>
      <c r="P85">
        <f t="shared" si="34"/>
        <v>40.353838203822143</v>
      </c>
      <c r="Q85">
        <f t="shared" si="26"/>
        <v>32.40505814935856</v>
      </c>
      <c r="R85">
        <f t="shared" si="26"/>
        <v>30.318999999999999</v>
      </c>
      <c r="S85">
        <f t="shared" si="26"/>
        <v>28.036831691349523</v>
      </c>
    </row>
    <row r="86" spans="1:19" x14ac:dyDescent="0.15">
      <c r="A86" s="2">
        <v>33.571428571428569</v>
      </c>
      <c r="B86" s="21">
        <f>VLOOKUP($A86, LMSData,2+データ入力部!$AE$4*3,0)</f>
        <v>0.58899999999999997</v>
      </c>
      <c r="C86" s="21">
        <f>VLOOKUP($A86, LMSData,3+データ入力部!$AE$4*3,0)</f>
        <v>1990.2950000000001</v>
      </c>
      <c r="D86" s="21">
        <f>VLOOKUP($A86, LMSData,4+データ入力部!$AE$4*3,0)</f>
        <v>0.14299999999999999</v>
      </c>
      <c r="E86" s="21">
        <f t="shared" si="27"/>
        <v>2.59</v>
      </c>
      <c r="F86" s="21">
        <f t="shared" si="28"/>
        <v>43.624000000000002</v>
      </c>
      <c r="G86" s="21">
        <f t="shared" si="29"/>
        <v>5.1999999999999998E-2</v>
      </c>
      <c r="H86" s="21">
        <f t="shared" si="30"/>
        <v>2.2320000000000002</v>
      </c>
      <c r="I86" s="21">
        <f t="shared" si="31"/>
        <v>30.474</v>
      </c>
      <c r="J86" s="21">
        <f t="shared" si="32"/>
        <v>5.5E-2</v>
      </c>
      <c r="K86">
        <f t="shared" si="33"/>
        <v>2368.6322489923537</v>
      </c>
      <c r="L86">
        <f t="shared" si="33"/>
        <v>1990.2950000000001</v>
      </c>
      <c r="M86">
        <f t="shared" si="33"/>
        <v>1639.441117207635</v>
      </c>
      <c r="N86">
        <f t="shared" si="34"/>
        <v>46.389980826674126</v>
      </c>
      <c r="O86">
        <f t="shared" si="34"/>
        <v>43.624000000000002</v>
      </c>
      <c r="P86">
        <f t="shared" si="34"/>
        <v>40.546702687678973</v>
      </c>
      <c r="Q86">
        <f t="shared" ref="Q86:S105" si="35">$I86*(1+$H86*$J86*Q$4)^(1/$H86)</f>
        <v>32.535612114121633</v>
      </c>
      <c r="R86">
        <f t="shared" si="35"/>
        <v>30.474</v>
      </c>
      <c r="S86">
        <f t="shared" si="35"/>
        <v>28.22431823068495</v>
      </c>
    </row>
    <row r="87" spans="1:19" x14ac:dyDescent="0.15">
      <c r="A87" s="2">
        <v>33.714285714285715</v>
      </c>
      <c r="B87" s="21">
        <f>VLOOKUP($A87, LMSData,2+データ入力部!$AE$4*3,0)</f>
        <v>0.58699999999999997</v>
      </c>
      <c r="C87" s="21">
        <f>VLOOKUP($A87, LMSData,3+データ入力部!$AE$4*3,0)</f>
        <v>2008.239</v>
      </c>
      <c r="D87" s="21">
        <f>VLOOKUP($A87, LMSData,4+データ入力部!$AE$4*3,0)</f>
        <v>0.14199999999999999</v>
      </c>
      <c r="E87" s="21">
        <f t="shared" si="27"/>
        <v>2.6280000000000001</v>
      </c>
      <c r="F87" s="21">
        <f t="shared" si="28"/>
        <v>43.732999999999997</v>
      </c>
      <c r="G87" s="21">
        <f t="shared" si="29"/>
        <v>5.1999999999999998E-2</v>
      </c>
      <c r="H87" s="21">
        <f t="shared" si="30"/>
        <v>2.2240000000000002</v>
      </c>
      <c r="I87" s="21">
        <f t="shared" si="31"/>
        <v>30.55</v>
      </c>
      <c r="J87" s="21">
        <f t="shared" si="32"/>
        <v>5.5E-2</v>
      </c>
      <c r="K87">
        <f t="shared" si="33"/>
        <v>2387.2924077099242</v>
      </c>
      <c r="L87">
        <f t="shared" si="33"/>
        <v>2008.239</v>
      </c>
      <c r="M87">
        <f t="shared" si="33"/>
        <v>1656.6628534425909</v>
      </c>
      <c r="N87">
        <f t="shared" si="34"/>
        <v>46.502727661548626</v>
      </c>
      <c r="O87">
        <f t="shared" si="34"/>
        <v>43.732999999999997</v>
      </c>
      <c r="P87">
        <f t="shared" si="34"/>
        <v>40.64359826087609</v>
      </c>
      <c r="Q87">
        <f t="shared" si="35"/>
        <v>32.617286622205356</v>
      </c>
      <c r="R87">
        <f t="shared" si="35"/>
        <v>30.55</v>
      </c>
      <c r="S87">
        <f t="shared" si="35"/>
        <v>28.295412687991096</v>
      </c>
    </row>
    <row r="88" spans="1:19" x14ac:dyDescent="0.15">
      <c r="A88" s="2">
        <v>33.857142857142854</v>
      </c>
      <c r="B88" s="21">
        <f>VLOOKUP($A88, LMSData,2+データ入力部!$AE$4*3,0)</f>
        <v>0.58399999999999996</v>
      </c>
      <c r="C88" s="21">
        <f>VLOOKUP($A88, LMSData,3+データ入力部!$AE$4*3,0)</f>
        <v>2044.258</v>
      </c>
      <c r="D88" s="21">
        <f>VLOOKUP($A88, LMSData,4+データ入力部!$AE$4*3,0)</f>
        <v>0.14199999999999999</v>
      </c>
      <c r="E88" s="21">
        <f t="shared" si="27"/>
        <v>2.706</v>
      </c>
      <c r="F88" s="21">
        <f t="shared" si="28"/>
        <v>43.951000000000001</v>
      </c>
      <c r="G88" s="21">
        <f t="shared" si="29"/>
        <v>5.1999999999999998E-2</v>
      </c>
      <c r="H88" s="21">
        <f t="shared" si="30"/>
        <v>2.2090000000000001</v>
      </c>
      <c r="I88" s="21">
        <f t="shared" si="31"/>
        <v>30.699000000000002</v>
      </c>
      <c r="J88" s="21">
        <f t="shared" si="32"/>
        <v>5.3999999999999999E-2</v>
      </c>
      <c r="K88">
        <f t="shared" si="33"/>
        <v>2430.2153777807957</v>
      </c>
      <c r="L88">
        <f t="shared" si="33"/>
        <v>2044.258</v>
      </c>
      <c r="M88">
        <f t="shared" si="33"/>
        <v>1686.4734032062256</v>
      </c>
      <c r="N88">
        <f t="shared" si="34"/>
        <v>46.728036232584721</v>
      </c>
      <c r="O88">
        <f t="shared" si="34"/>
        <v>43.951000000000001</v>
      </c>
      <c r="P88">
        <f t="shared" si="34"/>
        <v>40.83703510566243</v>
      </c>
      <c r="Q88">
        <f t="shared" si="35"/>
        <v>32.741003466155902</v>
      </c>
      <c r="R88">
        <f t="shared" si="35"/>
        <v>30.699000000000002</v>
      </c>
      <c r="S88">
        <f t="shared" si="35"/>
        <v>28.477864487975829</v>
      </c>
    </row>
    <row r="89" spans="1:19" x14ac:dyDescent="0.15">
      <c r="A89" s="2">
        <v>34</v>
      </c>
      <c r="B89" s="21">
        <f>VLOOKUP($A89, LMSData,2+データ入力部!$AE$4*3,0)</f>
        <v>0.58199999999999996</v>
      </c>
      <c r="C89" s="21">
        <f>VLOOKUP($A89, LMSData,3+データ入力部!$AE$4*3,0)</f>
        <v>2062.3389999999999</v>
      </c>
      <c r="D89" s="21">
        <f>VLOOKUP($A89, LMSData,4+データ入力部!$AE$4*3,0)</f>
        <v>0.14199999999999999</v>
      </c>
      <c r="E89" s="21">
        <f t="shared" si="27"/>
        <v>2.7450000000000001</v>
      </c>
      <c r="F89" s="21">
        <f t="shared" si="28"/>
        <v>44.058999999999997</v>
      </c>
      <c r="G89" s="21">
        <f t="shared" si="29"/>
        <v>5.1999999999999998E-2</v>
      </c>
      <c r="H89" s="21">
        <f t="shared" si="30"/>
        <v>2.2010000000000001</v>
      </c>
      <c r="I89" s="21">
        <f t="shared" si="31"/>
        <v>30.773</v>
      </c>
      <c r="J89" s="21">
        <f t="shared" si="32"/>
        <v>5.3999999999999999E-2</v>
      </c>
      <c r="K89">
        <f t="shared" si="33"/>
        <v>2451.7810231633248</v>
      </c>
      <c r="L89">
        <f t="shared" si="33"/>
        <v>2062.3389999999999</v>
      </c>
      <c r="M89">
        <f t="shared" si="33"/>
        <v>1701.4552680381917</v>
      </c>
      <c r="N89">
        <f t="shared" si="34"/>
        <v>46.839618095322329</v>
      </c>
      <c r="O89">
        <f t="shared" si="34"/>
        <v>44.058999999999997</v>
      </c>
      <c r="P89">
        <f t="shared" si="34"/>
        <v>40.932762476691025</v>
      </c>
      <c r="Q89">
        <f t="shared" si="35"/>
        <v>32.82044540117856</v>
      </c>
      <c r="R89">
        <f t="shared" si="35"/>
        <v>30.773</v>
      </c>
      <c r="S89">
        <f t="shared" si="35"/>
        <v>28.54719135830004</v>
      </c>
    </row>
    <row r="90" spans="1:19" x14ac:dyDescent="0.15">
      <c r="A90" s="2">
        <v>34.142857142857146</v>
      </c>
      <c r="B90" s="21">
        <f>VLOOKUP($A90, LMSData,2+データ入力部!$AE$4*3,0)</f>
        <v>0.58099999999999996</v>
      </c>
      <c r="C90" s="21">
        <f>VLOOKUP($A90, LMSData,3+データ入力部!$AE$4*3,0)</f>
        <v>2080.4720000000002</v>
      </c>
      <c r="D90" s="21">
        <f>VLOOKUP($A90, LMSData,4+データ入力部!$AE$4*3,0)</f>
        <v>0.14099999999999999</v>
      </c>
      <c r="E90" s="21">
        <f t="shared" si="27"/>
        <v>2.7839999999999998</v>
      </c>
      <c r="F90" s="21">
        <f t="shared" si="28"/>
        <v>44.167000000000002</v>
      </c>
      <c r="G90" s="21">
        <f t="shared" si="29"/>
        <v>5.1999999999999998E-2</v>
      </c>
      <c r="H90" s="21">
        <f t="shared" si="30"/>
        <v>2.1920000000000002</v>
      </c>
      <c r="I90" s="21">
        <f t="shared" si="31"/>
        <v>30.844999999999999</v>
      </c>
      <c r="J90" s="21">
        <f t="shared" si="32"/>
        <v>5.2999999999999999E-2</v>
      </c>
      <c r="K90">
        <f t="shared" si="33"/>
        <v>2470.5079983061046</v>
      </c>
      <c r="L90">
        <f t="shared" si="33"/>
        <v>2080.4720000000002</v>
      </c>
      <c r="M90">
        <f t="shared" si="33"/>
        <v>1718.9087180576703</v>
      </c>
      <c r="N90">
        <f t="shared" si="34"/>
        <v>46.95119392799905</v>
      </c>
      <c r="O90">
        <f t="shared" si="34"/>
        <v>44.167000000000002</v>
      </c>
      <c r="P90">
        <f t="shared" si="34"/>
        <v>41.028448363171201</v>
      </c>
      <c r="Q90">
        <f t="shared" si="35"/>
        <v>32.861190805757062</v>
      </c>
      <c r="R90">
        <f t="shared" si="35"/>
        <v>30.844999999999999</v>
      </c>
      <c r="S90">
        <f t="shared" si="35"/>
        <v>28.657940764595114</v>
      </c>
    </row>
    <row r="91" spans="1:19" x14ac:dyDescent="0.15">
      <c r="A91" s="2">
        <v>34.285714285714285</v>
      </c>
      <c r="B91" s="21">
        <f>VLOOKUP($A91, LMSData,2+データ入力部!$AE$4*3,0)</f>
        <v>0.57799999999999996</v>
      </c>
      <c r="C91" s="21">
        <f>VLOOKUP($A91, LMSData,3+データ入力部!$AE$4*3,0)</f>
        <v>2116.9</v>
      </c>
      <c r="D91" s="21">
        <f>VLOOKUP($A91, LMSData,4+データ入力部!$AE$4*3,0)</f>
        <v>0.14099999999999999</v>
      </c>
      <c r="E91" s="21">
        <f t="shared" si="27"/>
        <v>2.8650000000000002</v>
      </c>
      <c r="F91" s="21">
        <f t="shared" si="28"/>
        <v>44.383000000000003</v>
      </c>
      <c r="G91" s="21">
        <f t="shared" si="29"/>
        <v>5.0999999999999997E-2</v>
      </c>
      <c r="H91" s="21">
        <f t="shared" si="30"/>
        <v>2.1739999999999999</v>
      </c>
      <c r="I91" s="21">
        <f t="shared" si="31"/>
        <v>30.988</v>
      </c>
      <c r="J91" s="21">
        <f t="shared" si="32"/>
        <v>5.1999999999999998E-2</v>
      </c>
      <c r="K91">
        <f t="shared" si="33"/>
        <v>2513.8730819238199</v>
      </c>
      <c r="L91">
        <f t="shared" si="33"/>
        <v>2116.9</v>
      </c>
      <c r="M91">
        <f t="shared" si="33"/>
        <v>1749.1051416113642</v>
      </c>
      <c r="N91">
        <f t="shared" si="34"/>
        <v>47.123264130164358</v>
      </c>
      <c r="O91">
        <f t="shared" si="34"/>
        <v>44.383000000000003</v>
      </c>
      <c r="P91">
        <f t="shared" si="34"/>
        <v>41.284525433923712</v>
      </c>
      <c r="Q91">
        <f t="shared" si="35"/>
        <v>32.977786392770106</v>
      </c>
      <c r="R91">
        <f t="shared" si="35"/>
        <v>30.988</v>
      </c>
      <c r="S91">
        <f t="shared" si="35"/>
        <v>28.835533128074324</v>
      </c>
    </row>
    <row r="92" spans="1:19" x14ac:dyDescent="0.15">
      <c r="A92" s="2">
        <v>34.428571428571431</v>
      </c>
      <c r="B92" s="21">
        <f>VLOOKUP($A92, LMSData,2+データ入力部!$AE$4*3,0)</f>
        <v>0.57699999999999996</v>
      </c>
      <c r="C92" s="21">
        <f>VLOOKUP($A92, LMSData,3+データ入力部!$AE$4*3,0)</f>
        <v>2135.1950000000002</v>
      </c>
      <c r="D92" s="21">
        <f>VLOOKUP($A92, LMSData,4+データ入力部!$AE$4*3,0)</f>
        <v>0.14099999999999999</v>
      </c>
      <c r="E92" s="21">
        <f t="shared" si="27"/>
        <v>2.9049999999999998</v>
      </c>
      <c r="F92" s="21">
        <f t="shared" si="28"/>
        <v>44.491</v>
      </c>
      <c r="G92" s="21">
        <f t="shared" si="29"/>
        <v>5.0999999999999997E-2</v>
      </c>
      <c r="H92" s="21">
        <f t="shared" si="30"/>
        <v>2.1640000000000001</v>
      </c>
      <c r="I92" s="21">
        <f t="shared" si="31"/>
        <v>31.058</v>
      </c>
      <c r="J92" s="21">
        <f t="shared" si="32"/>
        <v>5.1999999999999998E-2</v>
      </c>
      <c r="K92">
        <f t="shared" si="33"/>
        <v>2535.6351089988379</v>
      </c>
      <c r="L92">
        <f t="shared" si="33"/>
        <v>2135.1950000000002</v>
      </c>
      <c r="M92">
        <f t="shared" si="33"/>
        <v>1764.2548679178558</v>
      </c>
      <c r="N92">
        <f t="shared" si="34"/>
        <v>47.234732059407698</v>
      </c>
      <c r="O92">
        <f t="shared" si="34"/>
        <v>44.491</v>
      </c>
      <c r="P92">
        <f t="shared" si="34"/>
        <v>41.38032550499603</v>
      </c>
      <c r="Q92">
        <f t="shared" si="35"/>
        <v>33.052893601133576</v>
      </c>
      <c r="R92">
        <f t="shared" si="35"/>
        <v>31.058</v>
      </c>
      <c r="S92">
        <f t="shared" si="35"/>
        <v>28.901460023478126</v>
      </c>
    </row>
    <row r="93" spans="1:19" x14ac:dyDescent="0.15">
      <c r="A93" s="2">
        <v>34.571428571428569</v>
      </c>
      <c r="B93" s="21">
        <f>VLOOKUP($A93, LMSData,2+データ入力部!$AE$4*3,0)</f>
        <v>0.57499999999999996</v>
      </c>
      <c r="C93" s="21">
        <f>VLOOKUP($A93, LMSData,3+データ入力部!$AE$4*3,0)</f>
        <v>2171.9560000000001</v>
      </c>
      <c r="D93" s="21">
        <f>VLOOKUP($A93, LMSData,4+データ入力部!$AE$4*3,0)</f>
        <v>0.14000000000000001</v>
      </c>
      <c r="E93" s="21">
        <f t="shared" si="27"/>
        <v>2.9870000000000001</v>
      </c>
      <c r="F93" s="21">
        <f t="shared" si="28"/>
        <v>44.704999999999998</v>
      </c>
      <c r="G93" s="21">
        <f t="shared" si="29"/>
        <v>5.0999999999999997E-2</v>
      </c>
      <c r="H93" s="21">
        <f t="shared" si="30"/>
        <v>2.1440000000000001</v>
      </c>
      <c r="I93" s="21">
        <f t="shared" si="31"/>
        <v>31.196000000000002</v>
      </c>
      <c r="J93" s="21">
        <f t="shared" si="32"/>
        <v>5.0999999999999997E-2</v>
      </c>
      <c r="K93">
        <f t="shared" si="33"/>
        <v>2576.3704082584113</v>
      </c>
      <c r="L93">
        <f t="shared" si="33"/>
        <v>2171.9560000000001</v>
      </c>
      <c r="M93">
        <f t="shared" si="33"/>
        <v>1797.2647671814564</v>
      </c>
      <c r="N93">
        <f t="shared" si="34"/>
        <v>47.45536793979344</v>
      </c>
      <c r="O93">
        <f t="shared" si="34"/>
        <v>44.704999999999998</v>
      </c>
      <c r="P93">
        <f t="shared" si="34"/>
        <v>41.569703379807812</v>
      </c>
      <c r="Q93">
        <f t="shared" si="35"/>
        <v>33.16373581897107</v>
      </c>
      <c r="R93">
        <f t="shared" si="35"/>
        <v>31.196000000000002</v>
      </c>
      <c r="S93">
        <f t="shared" si="35"/>
        <v>29.074831060752334</v>
      </c>
    </row>
    <row r="94" spans="1:19" x14ac:dyDescent="0.15">
      <c r="A94" s="2">
        <v>34.714285714285715</v>
      </c>
      <c r="B94" s="21">
        <f>VLOOKUP($A94, LMSData,2+データ入力部!$AE$4*3,0)</f>
        <v>0.57399999999999995</v>
      </c>
      <c r="C94" s="21">
        <f>VLOOKUP($A94, LMSData,3+データ入力部!$AE$4*3,0)</f>
        <v>2190.4270000000001</v>
      </c>
      <c r="D94" s="21">
        <f>VLOOKUP($A94, LMSData,4+データ入力部!$AE$4*3,0)</f>
        <v>0.14000000000000001</v>
      </c>
      <c r="E94" s="21">
        <f t="shared" si="27"/>
        <v>3.028</v>
      </c>
      <c r="F94" s="21">
        <f t="shared" si="28"/>
        <v>44.813000000000002</v>
      </c>
      <c r="G94" s="21">
        <f t="shared" si="29"/>
        <v>5.0999999999999997E-2</v>
      </c>
      <c r="H94" s="21">
        <f t="shared" si="30"/>
        <v>2.133</v>
      </c>
      <c r="I94" s="21">
        <f t="shared" si="31"/>
        <v>31.263999999999999</v>
      </c>
      <c r="J94" s="21">
        <f t="shared" si="32"/>
        <v>5.0999999999999997E-2</v>
      </c>
      <c r="K94">
        <f t="shared" si="33"/>
        <v>2598.3173492718247</v>
      </c>
      <c r="L94">
        <f t="shared" si="33"/>
        <v>2190.4270000000001</v>
      </c>
      <c r="M94">
        <f t="shared" si="33"/>
        <v>1812.582979946262</v>
      </c>
      <c r="N94">
        <f t="shared" si="34"/>
        <v>47.566739058068947</v>
      </c>
      <c r="O94">
        <f t="shared" si="34"/>
        <v>44.813000000000002</v>
      </c>
      <c r="P94">
        <f t="shared" si="34"/>
        <v>41.665256521760128</v>
      </c>
      <c r="Q94">
        <f t="shared" si="35"/>
        <v>33.236680290356709</v>
      </c>
      <c r="R94">
        <f t="shared" si="35"/>
        <v>31.263999999999999</v>
      </c>
      <c r="S94">
        <f t="shared" si="35"/>
        <v>29.139043164934261</v>
      </c>
    </row>
    <row r="95" spans="1:19" x14ac:dyDescent="0.15">
      <c r="A95" s="2">
        <v>34.857142857142854</v>
      </c>
      <c r="B95" s="21">
        <f>VLOOKUP($A95, LMSData,2+データ入力部!$AE$4*3,0)</f>
        <v>0.57199999999999995</v>
      </c>
      <c r="C95" s="21">
        <f>VLOOKUP($A95, LMSData,3+データ入力部!$AE$4*3,0)</f>
        <v>2227.5529999999999</v>
      </c>
      <c r="D95" s="21">
        <f>VLOOKUP($A95, LMSData,4+データ入力部!$AE$4*3,0)</f>
        <v>0.13900000000000001</v>
      </c>
      <c r="E95" s="21">
        <f t="shared" si="27"/>
        <v>3.1080000000000001</v>
      </c>
      <c r="F95" s="21">
        <f t="shared" si="28"/>
        <v>45.027000000000001</v>
      </c>
      <c r="G95" s="21">
        <f t="shared" si="29"/>
        <v>5.0999999999999997E-2</v>
      </c>
      <c r="H95" s="21">
        <f t="shared" si="30"/>
        <v>2.1110000000000002</v>
      </c>
      <c r="I95" s="21">
        <f t="shared" si="31"/>
        <v>31.398</v>
      </c>
      <c r="J95" s="21">
        <f t="shared" si="32"/>
        <v>0.05</v>
      </c>
      <c r="K95">
        <f t="shared" si="33"/>
        <v>2639.3609237318105</v>
      </c>
      <c r="L95">
        <f t="shared" si="33"/>
        <v>2227.5529999999999</v>
      </c>
      <c r="M95">
        <f t="shared" si="33"/>
        <v>1846.0067036474725</v>
      </c>
      <c r="N95">
        <f t="shared" si="34"/>
        <v>47.787501021690332</v>
      </c>
      <c r="O95">
        <f t="shared" si="34"/>
        <v>45.027000000000001</v>
      </c>
      <c r="P95">
        <f t="shared" si="34"/>
        <v>41.854611821921274</v>
      </c>
      <c r="Q95">
        <f t="shared" si="35"/>
        <v>33.342837603625142</v>
      </c>
      <c r="R95">
        <f t="shared" si="35"/>
        <v>31.398</v>
      </c>
      <c r="S95">
        <f t="shared" si="35"/>
        <v>29.309083917605385</v>
      </c>
    </row>
    <row r="96" spans="1:19" x14ac:dyDescent="0.15">
      <c r="A96" s="2">
        <v>35</v>
      </c>
      <c r="B96" s="21">
        <f>VLOOKUP($A96, LMSData,2+データ入力部!$AE$4*3,0)</f>
        <v>0.57099999999999995</v>
      </c>
      <c r="C96" s="21">
        <f>VLOOKUP($A96, LMSData,3+データ入力部!$AE$4*3,0)</f>
        <v>2246.2089999999998</v>
      </c>
      <c r="D96" s="21">
        <f>VLOOKUP($A96, LMSData,4+データ入力部!$AE$4*3,0)</f>
        <v>0.13900000000000001</v>
      </c>
      <c r="E96" s="21">
        <f t="shared" si="27"/>
        <v>3.1469999999999998</v>
      </c>
      <c r="F96" s="21">
        <f t="shared" si="28"/>
        <v>45.134</v>
      </c>
      <c r="G96" s="21">
        <f t="shared" si="29"/>
        <v>0.05</v>
      </c>
      <c r="H96" s="21">
        <f t="shared" si="30"/>
        <v>2.0990000000000002</v>
      </c>
      <c r="I96" s="21">
        <f t="shared" si="31"/>
        <v>31.463000000000001</v>
      </c>
      <c r="J96" s="21">
        <f t="shared" si="32"/>
        <v>0.05</v>
      </c>
      <c r="K96">
        <f t="shared" si="33"/>
        <v>2661.5029477595822</v>
      </c>
      <c r="L96">
        <f t="shared" si="33"/>
        <v>2246.2089999999998</v>
      </c>
      <c r="M96">
        <f t="shared" si="33"/>
        <v>1861.5012702157346</v>
      </c>
      <c r="N96">
        <f t="shared" si="34"/>
        <v>47.8469831483321</v>
      </c>
      <c r="O96">
        <f t="shared" si="34"/>
        <v>45.134</v>
      </c>
      <c r="P96">
        <f t="shared" si="34"/>
        <v>42.016910814146684</v>
      </c>
      <c r="Q96">
        <f t="shared" si="35"/>
        <v>33.412558523068697</v>
      </c>
      <c r="R96">
        <f t="shared" si="35"/>
        <v>31.463000000000001</v>
      </c>
      <c r="S96">
        <f t="shared" si="35"/>
        <v>29.370636183052124</v>
      </c>
    </row>
    <row r="97" spans="1:19" x14ac:dyDescent="0.15">
      <c r="A97" s="2">
        <v>35.142857142857146</v>
      </c>
      <c r="B97" s="21">
        <f>VLOOKUP($A97, LMSData,2+データ入力部!$AE$4*3,0)</f>
        <v>0.56999999999999995</v>
      </c>
      <c r="C97" s="21">
        <f>VLOOKUP($A97, LMSData,3+データ入力部!$AE$4*3,0)</f>
        <v>2264.9250000000002</v>
      </c>
      <c r="D97" s="21">
        <f>VLOOKUP($A97, LMSData,4+データ入力部!$AE$4*3,0)</f>
        <v>0.13800000000000001</v>
      </c>
      <c r="E97" s="21">
        <f t="shared" si="27"/>
        <v>3.1850000000000001</v>
      </c>
      <c r="F97" s="21">
        <f t="shared" si="28"/>
        <v>45.241</v>
      </c>
      <c r="G97" s="21">
        <f t="shared" si="29"/>
        <v>0.05</v>
      </c>
      <c r="H97" s="21">
        <f t="shared" si="30"/>
        <v>2.0870000000000002</v>
      </c>
      <c r="I97" s="21">
        <f t="shared" si="31"/>
        <v>31.529</v>
      </c>
      <c r="J97" s="21">
        <f t="shared" si="32"/>
        <v>0.05</v>
      </c>
      <c r="K97">
        <f t="shared" si="33"/>
        <v>2680.5951796090358</v>
      </c>
      <c r="L97">
        <f t="shared" si="33"/>
        <v>2264.9250000000002</v>
      </c>
      <c r="M97">
        <f t="shared" si="33"/>
        <v>1879.7243259331995</v>
      </c>
      <c r="N97">
        <f t="shared" si="34"/>
        <v>47.957495750769048</v>
      </c>
      <c r="O97">
        <f t="shared" si="34"/>
        <v>45.241</v>
      </c>
      <c r="P97">
        <f t="shared" si="34"/>
        <v>42.112088493005409</v>
      </c>
      <c r="Q97">
        <f t="shared" si="35"/>
        <v>33.483344949178438</v>
      </c>
      <c r="R97">
        <f t="shared" si="35"/>
        <v>31.529</v>
      </c>
      <c r="S97">
        <f t="shared" si="35"/>
        <v>29.433124595030826</v>
      </c>
    </row>
    <row r="98" spans="1:19" x14ac:dyDescent="0.15">
      <c r="A98" s="2">
        <v>35.285714285714285</v>
      </c>
      <c r="B98" s="21">
        <f>VLOOKUP($A98, LMSData,2+データ入力部!$AE$4*3,0)</f>
        <v>0.56699999999999995</v>
      </c>
      <c r="C98" s="21">
        <f>VLOOKUP($A98, LMSData,3+データ入力部!$AE$4*3,0)</f>
        <v>2302.5259999999998</v>
      </c>
      <c r="D98" s="21">
        <f>VLOOKUP($A98, LMSData,4+データ入力部!$AE$4*3,0)</f>
        <v>0.13700000000000001</v>
      </c>
      <c r="E98" s="21">
        <f t="shared" si="27"/>
        <v>3.2589999999999999</v>
      </c>
      <c r="F98" s="21">
        <f t="shared" si="28"/>
        <v>45.456000000000003</v>
      </c>
      <c r="G98" s="21">
        <f t="shared" si="29"/>
        <v>0.05</v>
      </c>
      <c r="H98" s="21">
        <f t="shared" si="30"/>
        <v>2.0609999999999999</v>
      </c>
      <c r="I98" s="21">
        <f t="shared" si="31"/>
        <v>31.657</v>
      </c>
      <c r="J98" s="21">
        <f t="shared" si="32"/>
        <v>4.9000000000000002E-2</v>
      </c>
      <c r="K98">
        <f t="shared" si="33"/>
        <v>2722.0359656761002</v>
      </c>
      <c r="L98">
        <f t="shared" si="33"/>
        <v>2302.5259999999998</v>
      </c>
      <c r="M98">
        <f t="shared" si="33"/>
        <v>1913.7565237759868</v>
      </c>
      <c r="N98">
        <f t="shared" si="34"/>
        <v>48.179717307648353</v>
      </c>
      <c r="O98">
        <f t="shared" si="34"/>
        <v>45.456000000000003</v>
      </c>
      <c r="P98">
        <f t="shared" si="34"/>
        <v>42.303495987823084</v>
      </c>
      <c r="Q98">
        <f t="shared" si="35"/>
        <v>33.582714022890137</v>
      </c>
      <c r="R98">
        <f t="shared" si="35"/>
        <v>31.657</v>
      </c>
      <c r="S98">
        <f t="shared" si="35"/>
        <v>29.598126146958858</v>
      </c>
    </row>
    <row r="99" spans="1:19" x14ac:dyDescent="0.15">
      <c r="A99" s="2">
        <v>35.428571428571431</v>
      </c>
      <c r="B99" s="21">
        <f>VLOOKUP($A99, LMSData,2+データ入力部!$AE$4*3,0)</f>
        <v>0.56599999999999995</v>
      </c>
      <c r="C99" s="21">
        <f>VLOOKUP($A99, LMSData,3+データ入力部!$AE$4*3,0)</f>
        <v>2321.4079999999999</v>
      </c>
      <c r="D99" s="21">
        <f>VLOOKUP($A99, LMSData,4+データ入力部!$AE$4*3,0)</f>
        <v>0.13700000000000001</v>
      </c>
      <c r="E99" s="21">
        <f t="shared" si="27"/>
        <v>3.2930000000000001</v>
      </c>
      <c r="F99" s="21">
        <f t="shared" si="28"/>
        <v>45.563000000000002</v>
      </c>
      <c r="G99" s="21">
        <f t="shared" si="29"/>
        <v>0.05</v>
      </c>
      <c r="H99" s="21">
        <f t="shared" si="30"/>
        <v>2.048</v>
      </c>
      <c r="I99" s="21">
        <f t="shared" si="31"/>
        <v>31.72</v>
      </c>
      <c r="J99" s="21">
        <f t="shared" si="32"/>
        <v>4.8000000000000001E-2</v>
      </c>
      <c r="K99">
        <f t="shared" si="33"/>
        <v>2744.3954384076214</v>
      </c>
      <c r="L99">
        <f t="shared" si="33"/>
        <v>2321.4079999999999</v>
      </c>
      <c r="M99">
        <f t="shared" si="33"/>
        <v>1929.4845727416543</v>
      </c>
      <c r="N99">
        <f t="shared" si="34"/>
        <v>48.29051949235194</v>
      </c>
      <c r="O99">
        <f t="shared" si="34"/>
        <v>45.563000000000002</v>
      </c>
      <c r="P99">
        <f t="shared" si="34"/>
        <v>42.399035580704854</v>
      </c>
      <c r="Q99">
        <f t="shared" si="35"/>
        <v>33.612046184398217</v>
      </c>
      <c r="R99">
        <f t="shared" si="35"/>
        <v>31.72</v>
      </c>
      <c r="S99">
        <f t="shared" si="35"/>
        <v>29.701525880254632</v>
      </c>
    </row>
    <row r="100" spans="1:19" x14ac:dyDescent="0.15">
      <c r="A100" s="2">
        <v>35.571428571428569</v>
      </c>
      <c r="B100" s="21">
        <f>VLOOKUP($A100, LMSData,2+データ入力部!$AE$4*3,0)</f>
        <v>0.56299999999999994</v>
      </c>
      <c r="C100" s="21">
        <f>VLOOKUP($A100, LMSData,3+データ入力部!$AE$4*3,0)</f>
        <v>2359.3090000000002</v>
      </c>
      <c r="D100" s="21">
        <f>VLOOKUP($A100, LMSData,4+データ入力部!$AE$4*3,0)</f>
        <v>0.13600000000000001</v>
      </c>
      <c r="E100" s="21">
        <f t="shared" si="27"/>
        <v>3.355</v>
      </c>
      <c r="F100" s="21">
        <f t="shared" si="28"/>
        <v>45.777999999999999</v>
      </c>
      <c r="G100" s="21">
        <f t="shared" si="29"/>
        <v>4.9000000000000002E-2</v>
      </c>
      <c r="H100" s="21">
        <f t="shared" si="30"/>
        <v>2.02</v>
      </c>
      <c r="I100" s="21">
        <f t="shared" si="31"/>
        <v>31.844999999999999</v>
      </c>
      <c r="J100" s="21">
        <f t="shared" si="32"/>
        <v>4.8000000000000001E-2</v>
      </c>
      <c r="K100">
        <f t="shared" si="33"/>
        <v>2786.0638224398194</v>
      </c>
      <c r="L100">
        <f t="shared" si="33"/>
        <v>2359.3090000000002</v>
      </c>
      <c r="M100">
        <f t="shared" si="33"/>
        <v>1963.880679460397</v>
      </c>
      <c r="N100">
        <f t="shared" si="34"/>
        <v>48.462390771512972</v>
      </c>
      <c r="O100">
        <f t="shared" si="34"/>
        <v>45.777999999999999</v>
      </c>
      <c r="P100">
        <f t="shared" si="34"/>
        <v>42.661065651006737</v>
      </c>
      <c r="Q100">
        <f t="shared" si="35"/>
        <v>33.746028720875266</v>
      </c>
      <c r="R100">
        <f t="shared" si="35"/>
        <v>31.844999999999999</v>
      </c>
      <c r="S100">
        <f t="shared" si="35"/>
        <v>29.820457678222883</v>
      </c>
    </row>
    <row r="101" spans="1:19" x14ac:dyDescent="0.15">
      <c r="A101" s="2">
        <v>35.714285714285715</v>
      </c>
      <c r="B101" s="21">
        <f>VLOOKUP($A101, LMSData,2+データ入力部!$AE$4*3,0)</f>
        <v>0.56200000000000006</v>
      </c>
      <c r="C101" s="21">
        <f>VLOOKUP($A101, LMSData,3+データ入力部!$AE$4*3,0)</f>
        <v>2378.3159999999998</v>
      </c>
      <c r="D101" s="21">
        <f>VLOOKUP($A101, LMSData,4+データ入力部!$AE$4*3,0)</f>
        <v>0.13600000000000001</v>
      </c>
      <c r="E101" s="21">
        <f t="shared" ref="E101:E132" si="36">VLOOKUP($A101, LMSData,14,0)</f>
        <v>3.3820000000000001</v>
      </c>
      <c r="F101" s="21">
        <f t="shared" ref="F101:F132" si="37">VLOOKUP($A101, LMSData,15,0)</f>
        <v>45.884999999999998</v>
      </c>
      <c r="G101" s="21">
        <f t="shared" ref="G101:G132" si="38">VLOOKUP($A101, LMSData,16,0)</f>
        <v>4.9000000000000002E-2</v>
      </c>
      <c r="H101" s="21">
        <f t="shared" ref="H101:H132" si="39">VLOOKUP($A101, LMSData,17,0)</f>
        <v>2.0049999999999999</v>
      </c>
      <c r="I101" s="21">
        <f t="shared" ref="I101:I132" si="40">VLOOKUP($A101, LMSData,18,0)</f>
        <v>31.905999999999999</v>
      </c>
      <c r="J101" s="21">
        <f t="shared" ref="J101:J132" si="41">VLOOKUP($A101, LMSData,19,0)</f>
        <v>4.7E-2</v>
      </c>
      <c r="K101">
        <f t="shared" si="33"/>
        <v>2808.5464711857048</v>
      </c>
      <c r="L101">
        <f t="shared" si="33"/>
        <v>2378.3159999999998</v>
      </c>
      <c r="M101">
        <f t="shared" si="33"/>
        <v>1979.7365246802797</v>
      </c>
      <c r="N101">
        <f t="shared" si="34"/>
        <v>48.573667135902838</v>
      </c>
      <c r="O101">
        <f t="shared" si="34"/>
        <v>45.884999999999998</v>
      </c>
      <c r="P101">
        <f t="shared" si="34"/>
        <v>42.757664986852781</v>
      </c>
      <c r="Q101">
        <f t="shared" si="35"/>
        <v>33.772895081379517</v>
      </c>
      <c r="R101">
        <f t="shared" si="35"/>
        <v>31.905999999999999</v>
      </c>
      <c r="S101">
        <f t="shared" si="35"/>
        <v>29.92223598510051</v>
      </c>
    </row>
    <row r="102" spans="1:19" x14ac:dyDescent="0.15">
      <c r="A102" s="2">
        <v>35.857142857142854</v>
      </c>
      <c r="B102" s="21">
        <f>VLOOKUP($A102, LMSData,2+データ入力部!$AE$4*3,0)</f>
        <v>0.55900000000000005</v>
      </c>
      <c r="C102" s="21">
        <f>VLOOKUP($A102, LMSData,3+データ入力部!$AE$4*3,0)</f>
        <v>2416.4</v>
      </c>
      <c r="D102" s="21">
        <f>VLOOKUP($A102, LMSData,4+データ入力部!$AE$4*3,0)</f>
        <v>0.13500000000000001</v>
      </c>
      <c r="E102" s="21">
        <f t="shared" si="36"/>
        <v>3.427</v>
      </c>
      <c r="F102" s="21">
        <f t="shared" si="37"/>
        <v>46.100999999999999</v>
      </c>
      <c r="G102" s="21">
        <f t="shared" si="38"/>
        <v>4.8000000000000001E-2</v>
      </c>
      <c r="H102" s="21">
        <f t="shared" si="39"/>
        <v>1.9750000000000001</v>
      </c>
      <c r="I102" s="21">
        <f t="shared" si="40"/>
        <v>32.027000000000001</v>
      </c>
      <c r="J102" s="21">
        <f t="shared" si="41"/>
        <v>4.7E-2</v>
      </c>
      <c r="K102">
        <f t="shared" si="33"/>
        <v>2850.3029819377257</v>
      </c>
      <c r="L102">
        <f t="shared" si="33"/>
        <v>2416.4</v>
      </c>
      <c r="M102">
        <f t="shared" si="33"/>
        <v>2014.4001887494912</v>
      </c>
      <c r="N102">
        <f t="shared" si="34"/>
        <v>48.747457307207526</v>
      </c>
      <c r="O102">
        <f t="shared" si="34"/>
        <v>46.100999999999999</v>
      </c>
      <c r="P102">
        <f t="shared" si="34"/>
        <v>43.023711242625403</v>
      </c>
      <c r="Q102">
        <f t="shared" si="35"/>
        <v>33.902560400585557</v>
      </c>
      <c r="R102">
        <f t="shared" si="35"/>
        <v>32.027000000000001</v>
      </c>
      <c r="S102">
        <f t="shared" si="35"/>
        <v>30.03764898809678</v>
      </c>
    </row>
    <row r="103" spans="1:19" x14ac:dyDescent="0.15">
      <c r="A103" s="2">
        <v>36</v>
      </c>
      <c r="B103" s="21">
        <f>VLOOKUP($A103, LMSData,2+データ入力部!$AE$4*3,0)</f>
        <v>0.55800000000000005</v>
      </c>
      <c r="C103" s="21">
        <f>VLOOKUP($A103, LMSData,3+データ入力部!$AE$4*3,0)</f>
        <v>2435.4540000000002</v>
      </c>
      <c r="D103" s="21">
        <f>VLOOKUP($A103, LMSData,4+データ入力部!$AE$4*3,0)</f>
        <v>0.13400000000000001</v>
      </c>
      <c r="E103" s="21">
        <f t="shared" si="36"/>
        <v>3.444</v>
      </c>
      <c r="F103" s="21">
        <f t="shared" si="37"/>
        <v>46.209000000000003</v>
      </c>
      <c r="G103" s="21">
        <f t="shared" si="38"/>
        <v>4.8000000000000001E-2</v>
      </c>
      <c r="H103" s="21">
        <f t="shared" si="39"/>
        <v>1.96</v>
      </c>
      <c r="I103" s="21">
        <f t="shared" si="40"/>
        <v>32.085999999999999</v>
      </c>
      <c r="J103" s="21">
        <f t="shared" si="41"/>
        <v>4.5999999999999999E-2</v>
      </c>
      <c r="K103">
        <f t="shared" si="33"/>
        <v>2869.4597696534961</v>
      </c>
      <c r="L103">
        <f t="shared" si="33"/>
        <v>2435.4540000000002</v>
      </c>
      <c r="M103">
        <f t="shared" si="33"/>
        <v>2033.1999745526557</v>
      </c>
      <c r="N103">
        <f t="shared" si="34"/>
        <v>48.860442530617817</v>
      </c>
      <c r="O103">
        <f t="shared" si="34"/>
        <v>46.209000000000003</v>
      </c>
      <c r="P103">
        <f t="shared" si="34"/>
        <v>43.122604503125579</v>
      </c>
      <c r="Q103">
        <f t="shared" si="35"/>
        <v>33.92685687000882</v>
      </c>
      <c r="R103">
        <f t="shared" si="35"/>
        <v>32.085999999999999</v>
      </c>
      <c r="S103">
        <f t="shared" si="35"/>
        <v>30.137651229868887</v>
      </c>
    </row>
    <row r="104" spans="1:19" x14ac:dyDescent="0.15">
      <c r="A104" s="2">
        <v>36.142857142857146</v>
      </c>
      <c r="B104" s="21">
        <f>VLOOKUP($A104, LMSData,2+データ入力部!$AE$4*3,0)</f>
        <v>0.55600000000000005</v>
      </c>
      <c r="C104" s="21">
        <f>VLOOKUP($A104, LMSData,3+データ入力部!$AE$4*3,0)</f>
        <v>2454.5030000000002</v>
      </c>
      <c r="D104" s="21">
        <f>VLOOKUP($A104, LMSData,4+データ入力部!$AE$4*3,0)</f>
        <v>0.13400000000000001</v>
      </c>
      <c r="E104" s="21">
        <f t="shared" si="36"/>
        <v>3.4590000000000001</v>
      </c>
      <c r="F104" s="21">
        <f t="shared" si="37"/>
        <v>46.317</v>
      </c>
      <c r="G104" s="21">
        <f t="shared" si="38"/>
        <v>4.8000000000000001E-2</v>
      </c>
      <c r="H104" s="21">
        <f t="shared" si="39"/>
        <v>1.944</v>
      </c>
      <c r="I104" s="21">
        <f t="shared" si="40"/>
        <v>32.145000000000003</v>
      </c>
      <c r="J104" s="21">
        <f t="shared" si="41"/>
        <v>4.5999999999999999E-2</v>
      </c>
      <c r="K104">
        <f t="shared" si="33"/>
        <v>2891.9788326461112</v>
      </c>
      <c r="L104">
        <f t="shared" si="33"/>
        <v>2454.5030000000002</v>
      </c>
      <c r="M104">
        <f t="shared" si="33"/>
        <v>2049.1717891352782</v>
      </c>
      <c r="N104">
        <f t="shared" si="34"/>
        <v>48.973566509391794</v>
      </c>
      <c r="O104">
        <f t="shared" si="34"/>
        <v>46.317</v>
      </c>
      <c r="P104">
        <f t="shared" si="34"/>
        <v>43.221709993701829</v>
      </c>
      <c r="Q104">
        <f t="shared" si="35"/>
        <v>33.990058560244769</v>
      </c>
      <c r="R104">
        <f t="shared" si="35"/>
        <v>32.145000000000003</v>
      </c>
      <c r="S104">
        <f t="shared" si="35"/>
        <v>30.194055830320259</v>
      </c>
    </row>
    <row r="105" spans="1:19" x14ac:dyDescent="0.15">
      <c r="A105" s="2">
        <v>36.285714285714285</v>
      </c>
      <c r="B105" s="21">
        <f>VLOOKUP($A105, LMSData,2+データ入力部!$AE$4*3,0)</f>
        <v>0.55300000000000005</v>
      </c>
      <c r="C105" s="21">
        <f>VLOOKUP($A105, LMSData,3+データ入力部!$AE$4*3,0)</f>
        <v>2492.5479999999998</v>
      </c>
      <c r="D105" s="21">
        <f>VLOOKUP($A105, LMSData,4+データ入力部!$AE$4*3,0)</f>
        <v>0.13300000000000001</v>
      </c>
      <c r="E105" s="21">
        <f t="shared" si="36"/>
        <v>3.476</v>
      </c>
      <c r="F105" s="21">
        <f t="shared" si="37"/>
        <v>46.530999999999999</v>
      </c>
      <c r="G105" s="21">
        <f t="shared" si="38"/>
        <v>4.7E-2</v>
      </c>
      <c r="H105" s="21">
        <f t="shared" si="39"/>
        <v>1.911</v>
      </c>
      <c r="I105" s="21">
        <f t="shared" si="40"/>
        <v>32.26</v>
      </c>
      <c r="J105" s="21">
        <f t="shared" si="41"/>
        <v>4.4999999999999998E-2</v>
      </c>
      <c r="K105">
        <f t="shared" ref="K105:M124" si="42">$C105*(1+$B105*$D105*K$4)^(1/$B105)</f>
        <v>2933.4832856320177</v>
      </c>
      <c r="L105">
        <f t="shared" si="42"/>
        <v>2492.5479999999998</v>
      </c>
      <c r="M105">
        <f t="shared" si="42"/>
        <v>2083.9869929281576</v>
      </c>
      <c r="N105">
        <f t="shared" ref="N105:P124" si="43">$F105*(1+$E105*$G105*N$4)^(1/$E105)</f>
        <v>49.146608656572518</v>
      </c>
      <c r="O105">
        <f t="shared" si="43"/>
        <v>46.530999999999999</v>
      </c>
      <c r="P105">
        <f t="shared" si="43"/>
        <v>43.490127876255407</v>
      </c>
      <c r="Q105">
        <f t="shared" si="35"/>
        <v>34.074040606986344</v>
      </c>
      <c r="R105">
        <f t="shared" si="35"/>
        <v>32.26</v>
      </c>
      <c r="S105">
        <f t="shared" si="35"/>
        <v>30.347853566760467</v>
      </c>
    </row>
    <row r="106" spans="1:19" x14ac:dyDescent="0.15">
      <c r="A106" s="2">
        <v>36.428571428571431</v>
      </c>
      <c r="B106" s="21">
        <f>VLOOKUP($A106, LMSData,2+データ入力部!$AE$4*3,0)</f>
        <v>0.55200000000000005</v>
      </c>
      <c r="C106" s="21">
        <f>VLOOKUP($A106, LMSData,3+データ入力部!$AE$4*3,0)</f>
        <v>2511.5239999999999</v>
      </c>
      <c r="D106" s="21">
        <f>VLOOKUP($A106, LMSData,4+データ入力部!$AE$4*3,0)</f>
        <v>0.13200000000000001</v>
      </c>
      <c r="E106" s="21">
        <f t="shared" si="36"/>
        <v>3.4790000000000001</v>
      </c>
      <c r="F106" s="21">
        <f t="shared" si="37"/>
        <v>46.637</v>
      </c>
      <c r="G106" s="21">
        <f t="shared" si="38"/>
        <v>4.7E-2</v>
      </c>
      <c r="H106" s="21">
        <f t="shared" si="39"/>
        <v>1.895</v>
      </c>
      <c r="I106" s="21">
        <f t="shared" si="40"/>
        <v>32.316000000000003</v>
      </c>
      <c r="J106" s="21">
        <f t="shared" si="41"/>
        <v>4.4999999999999998E-2</v>
      </c>
      <c r="K106">
        <f t="shared" si="42"/>
        <v>2952.3928174152738</v>
      </c>
      <c r="L106">
        <f t="shared" si="42"/>
        <v>2511.5239999999999</v>
      </c>
      <c r="M106">
        <f t="shared" si="42"/>
        <v>2102.8589125140202</v>
      </c>
      <c r="N106">
        <f t="shared" si="43"/>
        <v>49.258359539955251</v>
      </c>
      <c r="O106">
        <f t="shared" si="43"/>
        <v>46.637</v>
      </c>
      <c r="P106">
        <f t="shared" si="43"/>
        <v>43.588877085153378</v>
      </c>
      <c r="Q106">
        <f t="shared" ref="Q106:S125" si="44">$I106*(1+$H106*$J106*Q$4)^(1/$H106)</f>
        <v>34.13397955960334</v>
      </c>
      <c r="R106">
        <f t="shared" si="44"/>
        <v>32.316000000000003</v>
      </c>
      <c r="S106">
        <f t="shared" si="44"/>
        <v>30.401478046261317</v>
      </c>
    </row>
    <row r="107" spans="1:19" x14ac:dyDescent="0.15">
      <c r="A107" s="2">
        <v>36.571428571428569</v>
      </c>
      <c r="B107" s="21">
        <f>VLOOKUP($A107, LMSData,2+データ入力部!$AE$4*3,0)</f>
        <v>0.54900000000000004</v>
      </c>
      <c r="C107" s="21">
        <f>VLOOKUP($A107, LMSData,3+データ入力部!$AE$4*3,0)</f>
        <v>2549.337</v>
      </c>
      <c r="D107" s="21">
        <f>VLOOKUP($A107, LMSData,4+データ入力部!$AE$4*3,0)</f>
        <v>0.13100000000000001</v>
      </c>
      <c r="E107" s="21">
        <f t="shared" si="36"/>
        <v>3.4740000000000002</v>
      </c>
      <c r="F107" s="21">
        <f t="shared" si="37"/>
        <v>46.845999999999997</v>
      </c>
      <c r="G107" s="21">
        <f t="shared" si="38"/>
        <v>4.5999999999999999E-2</v>
      </c>
      <c r="H107" s="21">
        <f t="shared" si="39"/>
        <v>1.861</v>
      </c>
      <c r="I107" s="21">
        <f t="shared" si="40"/>
        <v>32.424999999999997</v>
      </c>
      <c r="J107" s="21">
        <f t="shared" si="41"/>
        <v>4.3999999999999997E-2</v>
      </c>
      <c r="K107">
        <f t="shared" si="42"/>
        <v>2993.4441990967412</v>
      </c>
      <c r="L107">
        <f t="shared" si="42"/>
        <v>2549.337</v>
      </c>
      <c r="M107">
        <f t="shared" si="42"/>
        <v>2137.6401234032146</v>
      </c>
      <c r="N107">
        <f t="shared" si="43"/>
        <v>49.426947763688545</v>
      </c>
      <c r="O107">
        <f t="shared" si="43"/>
        <v>46.845999999999997</v>
      </c>
      <c r="P107">
        <f t="shared" si="43"/>
        <v>43.855577883577169</v>
      </c>
      <c r="Q107">
        <f t="shared" si="44"/>
        <v>34.211139206402301</v>
      </c>
      <c r="R107">
        <f t="shared" si="44"/>
        <v>32.424999999999997</v>
      </c>
      <c r="S107">
        <f t="shared" si="44"/>
        <v>30.549796830480773</v>
      </c>
    </row>
    <row r="108" spans="1:19" x14ac:dyDescent="0.15">
      <c r="A108" s="2">
        <v>36.714285714285715</v>
      </c>
      <c r="B108" s="21">
        <f>VLOOKUP($A108, LMSData,2+データ入力部!$AE$4*3,0)</f>
        <v>0.54800000000000004</v>
      </c>
      <c r="C108" s="21">
        <f>VLOOKUP($A108, LMSData,3+データ入力部!$AE$4*3,0)</f>
        <v>2568.154</v>
      </c>
      <c r="D108" s="21">
        <f>VLOOKUP($A108, LMSData,4+データ入力部!$AE$4*3,0)</f>
        <v>0.13</v>
      </c>
      <c r="E108" s="21">
        <f t="shared" si="36"/>
        <v>3.4649999999999999</v>
      </c>
      <c r="F108" s="21">
        <f t="shared" si="37"/>
        <v>46.948999999999998</v>
      </c>
      <c r="G108" s="21">
        <f t="shared" si="38"/>
        <v>4.4999999999999998E-2</v>
      </c>
      <c r="H108" s="21">
        <f t="shared" si="39"/>
        <v>1.8440000000000001</v>
      </c>
      <c r="I108" s="21">
        <f t="shared" si="40"/>
        <v>32.478000000000002</v>
      </c>
      <c r="J108" s="21">
        <f t="shared" si="41"/>
        <v>4.3999999999999997E-2</v>
      </c>
      <c r="K108">
        <f t="shared" si="42"/>
        <v>3012.0388968875782</v>
      </c>
      <c r="L108">
        <f t="shared" si="42"/>
        <v>2568.154</v>
      </c>
      <c r="M108">
        <f t="shared" si="42"/>
        <v>2156.4931879454671</v>
      </c>
      <c r="N108">
        <f t="shared" si="43"/>
        <v>49.483441212620015</v>
      </c>
      <c r="O108">
        <f t="shared" si="43"/>
        <v>46.948999999999998</v>
      </c>
      <c r="P108">
        <f t="shared" si="43"/>
        <v>44.023580139131298</v>
      </c>
      <c r="Q108">
        <f t="shared" si="44"/>
        <v>34.267869511735597</v>
      </c>
      <c r="R108">
        <f t="shared" si="44"/>
        <v>32.478000000000002</v>
      </c>
      <c r="S108">
        <f t="shared" si="44"/>
        <v>30.600689179372555</v>
      </c>
    </row>
    <row r="109" spans="1:19" x14ac:dyDescent="0.15">
      <c r="A109" s="2">
        <v>36.857142857142854</v>
      </c>
      <c r="B109" s="21">
        <f>VLOOKUP($A109, LMSData,2+データ入力部!$AE$4*3,0)</f>
        <v>0.54600000000000004</v>
      </c>
      <c r="C109" s="21">
        <f>VLOOKUP($A109, LMSData,3+データ入力部!$AE$4*3,0)</f>
        <v>2605.5509999999999</v>
      </c>
      <c r="D109" s="21">
        <f>VLOOKUP($A109, LMSData,4+データ入力部!$AE$4*3,0)</f>
        <v>0.129</v>
      </c>
      <c r="E109" s="21">
        <f t="shared" si="36"/>
        <v>3.4359999999999999</v>
      </c>
      <c r="F109" s="21">
        <f t="shared" si="37"/>
        <v>47.151000000000003</v>
      </c>
      <c r="G109" s="21">
        <f t="shared" si="38"/>
        <v>4.4999999999999998E-2</v>
      </c>
      <c r="H109" s="21">
        <f t="shared" si="39"/>
        <v>1.81</v>
      </c>
      <c r="I109" s="21">
        <f t="shared" si="40"/>
        <v>32.581000000000003</v>
      </c>
      <c r="J109" s="21">
        <f t="shared" si="41"/>
        <v>4.2999999999999997E-2</v>
      </c>
      <c r="K109">
        <f t="shared" si="42"/>
        <v>3052.3862626875962</v>
      </c>
      <c r="L109">
        <f t="shared" si="42"/>
        <v>2605.5509999999999</v>
      </c>
      <c r="M109">
        <f t="shared" si="42"/>
        <v>2191.0501655388416</v>
      </c>
      <c r="N109">
        <f t="shared" si="43"/>
        <v>49.698223825928473</v>
      </c>
      <c r="O109">
        <f t="shared" si="43"/>
        <v>47.151000000000003</v>
      </c>
      <c r="P109">
        <f t="shared" si="43"/>
        <v>44.215851850114404</v>
      </c>
      <c r="Q109">
        <f t="shared" si="44"/>
        <v>34.338179424495195</v>
      </c>
      <c r="R109">
        <f t="shared" si="44"/>
        <v>32.581000000000003</v>
      </c>
      <c r="S109">
        <f t="shared" si="44"/>
        <v>30.743442286594242</v>
      </c>
    </row>
    <row r="110" spans="1:19" x14ac:dyDescent="0.15">
      <c r="A110" s="2">
        <v>37</v>
      </c>
      <c r="B110" s="21">
        <f>VLOOKUP($A110, LMSData,2+データ入力部!$AE$4*3,0)</f>
        <v>0.54400000000000004</v>
      </c>
      <c r="C110" s="21">
        <f>VLOOKUP($A110, LMSData,3+データ入力部!$AE$4*3,0)</f>
        <v>2624.1019999999999</v>
      </c>
      <c r="D110" s="21">
        <f>VLOOKUP($A110, LMSData,4+データ入力部!$AE$4*3,0)</f>
        <v>0.129</v>
      </c>
      <c r="E110" s="21">
        <f t="shared" si="36"/>
        <v>3.415</v>
      </c>
      <c r="F110" s="21">
        <f t="shared" si="37"/>
        <v>47.249000000000002</v>
      </c>
      <c r="G110" s="21">
        <f t="shared" si="38"/>
        <v>4.3999999999999997E-2</v>
      </c>
      <c r="H110" s="21">
        <f t="shared" si="39"/>
        <v>1.7929999999999999</v>
      </c>
      <c r="I110" s="21">
        <f t="shared" si="40"/>
        <v>32.630000000000003</v>
      </c>
      <c r="J110" s="21">
        <f t="shared" si="41"/>
        <v>4.2999999999999997E-2</v>
      </c>
      <c r="K110">
        <f t="shared" si="42"/>
        <v>3074.1934988304979</v>
      </c>
      <c r="L110">
        <f t="shared" si="42"/>
        <v>2624.1019999999999</v>
      </c>
      <c r="M110">
        <f t="shared" si="42"/>
        <v>2206.7183706698675</v>
      </c>
      <c r="N110">
        <f t="shared" si="43"/>
        <v>49.749490709302457</v>
      </c>
      <c r="O110">
        <f t="shared" si="43"/>
        <v>47.249000000000002</v>
      </c>
      <c r="P110">
        <f t="shared" si="43"/>
        <v>44.380396361933521</v>
      </c>
      <c r="Q110">
        <f t="shared" si="44"/>
        <v>34.390604180230106</v>
      </c>
      <c r="R110">
        <f t="shared" si="44"/>
        <v>32.630000000000003</v>
      </c>
      <c r="S110">
        <f t="shared" si="44"/>
        <v>30.790591806366177</v>
      </c>
    </row>
    <row r="111" spans="1:19" x14ac:dyDescent="0.15">
      <c r="A111" s="2">
        <v>37.142857142857146</v>
      </c>
      <c r="B111" s="21">
        <f>VLOOKUP($A111, LMSData,2+データ入力部!$AE$4*3,0)</f>
        <v>0.54300000000000004</v>
      </c>
      <c r="C111" s="21">
        <f>VLOOKUP($A111, LMSData,3+データ入力部!$AE$4*3,0)</f>
        <v>2642.5390000000002</v>
      </c>
      <c r="D111" s="21">
        <f>VLOOKUP($A111, LMSData,4+データ入力部!$AE$4*3,0)</f>
        <v>0.128</v>
      </c>
      <c r="E111" s="21">
        <f t="shared" si="36"/>
        <v>3.391</v>
      </c>
      <c r="F111" s="21">
        <f t="shared" si="37"/>
        <v>47.344999999999999</v>
      </c>
      <c r="G111" s="21">
        <f t="shared" si="38"/>
        <v>4.3999999999999997E-2</v>
      </c>
      <c r="H111" s="21">
        <f t="shared" si="39"/>
        <v>1.7769999999999999</v>
      </c>
      <c r="I111" s="21">
        <f t="shared" si="40"/>
        <v>32.677</v>
      </c>
      <c r="J111" s="21">
        <f t="shared" si="41"/>
        <v>4.2999999999999997E-2</v>
      </c>
      <c r="K111">
        <f t="shared" si="42"/>
        <v>3092.1908851839944</v>
      </c>
      <c r="L111">
        <f t="shared" si="42"/>
        <v>2642.5390000000002</v>
      </c>
      <c r="M111">
        <f t="shared" si="42"/>
        <v>2225.3870494733287</v>
      </c>
      <c r="N111">
        <f t="shared" si="43"/>
        <v>49.852073772479145</v>
      </c>
      <c r="O111">
        <f t="shared" si="43"/>
        <v>47.344999999999999</v>
      </c>
      <c r="P111">
        <f t="shared" si="43"/>
        <v>44.472816632146838</v>
      </c>
      <c r="Q111">
        <f t="shared" si="44"/>
        <v>34.440878090464111</v>
      </c>
      <c r="R111">
        <f t="shared" si="44"/>
        <v>32.677</v>
      </c>
      <c r="S111">
        <f t="shared" si="44"/>
        <v>30.835801844269408</v>
      </c>
    </row>
    <row r="112" spans="1:19" x14ac:dyDescent="0.15">
      <c r="A112" s="2">
        <v>37.285714285714285</v>
      </c>
      <c r="B112" s="21">
        <f>VLOOKUP($A112, LMSData,2+データ入力部!$AE$4*3,0)</f>
        <v>0.54100000000000004</v>
      </c>
      <c r="C112" s="21">
        <f>VLOOKUP($A112, LMSData,3+データ入力部!$AE$4*3,0)</f>
        <v>2679.0140000000001</v>
      </c>
      <c r="D112" s="21">
        <f>VLOOKUP($A112, LMSData,4+データ入力部!$AE$4*3,0)</f>
        <v>0.127</v>
      </c>
      <c r="E112" s="21">
        <f t="shared" si="36"/>
        <v>3.3330000000000002</v>
      </c>
      <c r="F112" s="21">
        <f t="shared" si="37"/>
        <v>47.53</v>
      </c>
      <c r="G112" s="21">
        <f t="shared" si="38"/>
        <v>4.2999999999999997E-2</v>
      </c>
      <c r="H112" s="21">
        <f t="shared" si="39"/>
        <v>1.744</v>
      </c>
      <c r="I112" s="21">
        <f t="shared" si="40"/>
        <v>32.765999999999998</v>
      </c>
      <c r="J112" s="21">
        <f t="shared" si="41"/>
        <v>4.2000000000000003E-2</v>
      </c>
      <c r="K112">
        <f t="shared" si="42"/>
        <v>3131.2585844418536</v>
      </c>
      <c r="L112">
        <f t="shared" si="42"/>
        <v>2679.0140000000001</v>
      </c>
      <c r="M112">
        <f t="shared" si="42"/>
        <v>2259.3468096097886</v>
      </c>
      <c r="N112">
        <f t="shared" si="43"/>
        <v>49.996462790872876</v>
      </c>
      <c r="O112">
        <f t="shared" si="43"/>
        <v>47.53</v>
      </c>
      <c r="P112">
        <f t="shared" si="43"/>
        <v>44.722367615680902</v>
      </c>
      <c r="Q112">
        <f t="shared" si="44"/>
        <v>34.495814157531925</v>
      </c>
      <c r="R112">
        <f t="shared" si="44"/>
        <v>32.765999999999998</v>
      </c>
      <c r="S112">
        <f t="shared" si="44"/>
        <v>30.965379094468474</v>
      </c>
    </row>
    <row r="113" spans="1:19" x14ac:dyDescent="0.15">
      <c r="A113" s="2">
        <v>37.428571428571431</v>
      </c>
      <c r="B113" s="21">
        <f>VLOOKUP($A113, LMSData,2+データ入力部!$AE$4*3,0)</f>
        <v>0.54</v>
      </c>
      <c r="C113" s="21">
        <f>VLOOKUP($A113, LMSData,3+データ入力部!$AE$4*3,0)</f>
        <v>2697.0309999999999</v>
      </c>
      <c r="D113" s="21">
        <f>VLOOKUP($A113, LMSData,4+データ入力部!$AE$4*3,0)</f>
        <v>0.126</v>
      </c>
      <c r="E113" s="21">
        <f t="shared" si="36"/>
        <v>3.3</v>
      </c>
      <c r="F113" s="21">
        <f t="shared" si="37"/>
        <v>47.618000000000002</v>
      </c>
      <c r="G113" s="21">
        <f t="shared" si="38"/>
        <v>4.2999999999999997E-2</v>
      </c>
      <c r="H113" s="21">
        <f t="shared" si="39"/>
        <v>1.7290000000000001</v>
      </c>
      <c r="I113" s="21">
        <f t="shared" si="40"/>
        <v>32.808</v>
      </c>
      <c r="J113" s="21">
        <f t="shared" si="41"/>
        <v>4.2000000000000003E-2</v>
      </c>
      <c r="K113">
        <f t="shared" si="42"/>
        <v>3148.6418129690646</v>
      </c>
      <c r="L113">
        <f t="shared" si="42"/>
        <v>2697.0309999999999</v>
      </c>
      <c r="M113">
        <f t="shared" si="42"/>
        <v>2277.7723941866493</v>
      </c>
      <c r="N113">
        <f t="shared" si="43"/>
        <v>50.091032746614331</v>
      </c>
      <c r="O113">
        <f t="shared" si="43"/>
        <v>47.618000000000002</v>
      </c>
      <c r="P113">
        <f t="shared" si="43"/>
        <v>44.808101133218919</v>
      </c>
      <c r="Q113">
        <f t="shared" si="44"/>
        <v>34.540697386154434</v>
      </c>
      <c r="R113">
        <f t="shared" si="44"/>
        <v>32.808</v>
      </c>
      <c r="S113">
        <f t="shared" si="44"/>
        <v>31.005838497185152</v>
      </c>
    </row>
    <row r="114" spans="1:19" x14ac:dyDescent="0.15">
      <c r="A114" s="2">
        <v>37.571428571428569</v>
      </c>
      <c r="B114" s="21">
        <f>VLOOKUP($A114, LMSData,2+データ入力部!$AE$4*3,0)</f>
        <v>0.53900000000000003</v>
      </c>
      <c r="C114" s="21">
        <f>VLOOKUP($A114, LMSData,3+データ入力部!$AE$4*3,0)</f>
        <v>2732.578</v>
      </c>
      <c r="D114" s="21">
        <f>VLOOKUP($A114, LMSData,4+データ入力部!$AE$4*3,0)</f>
        <v>0.125</v>
      </c>
      <c r="E114" s="21">
        <f t="shared" si="36"/>
        <v>3.226</v>
      </c>
      <c r="F114" s="21">
        <f t="shared" si="37"/>
        <v>47.787999999999997</v>
      </c>
      <c r="G114" s="21">
        <f t="shared" si="38"/>
        <v>4.2000000000000003E-2</v>
      </c>
      <c r="H114" s="21">
        <f t="shared" si="39"/>
        <v>1.7</v>
      </c>
      <c r="I114" s="21">
        <f t="shared" si="40"/>
        <v>32.884</v>
      </c>
      <c r="J114" s="21">
        <f t="shared" si="41"/>
        <v>4.2000000000000003E-2</v>
      </c>
      <c r="K114">
        <f t="shared" si="42"/>
        <v>3186.4182452490554</v>
      </c>
      <c r="L114">
        <f t="shared" si="42"/>
        <v>2732.578</v>
      </c>
      <c r="M114">
        <f t="shared" si="42"/>
        <v>2311.0681087101134</v>
      </c>
      <c r="N114">
        <f t="shared" si="43"/>
        <v>50.219615103064889</v>
      </c>
      <c r="O114">
        <f t="shared" si="43"/>
        <v>47.787999999999997</v>
      </c>
      <c r="P114">
        <f t="shared" si="43"/>
        <v>45.044614762546651</v>
      </c>
      <c r="Q114">
        <f t="shared" si="44"/>
        <v>34.622003546089665</v>
      </c>
      <c r="R114">
        <f t="shared" si="44"/>
        <v>32.884</v>
      </c>
      <c r="S114">
        <f t="shared" si="44"/>
        <v>31.079148473506947</v>
      </c>
    </row>
    <row r="115" spans="1:19" x14ac:dyDescent="0.15">
      <c r="A115" s="2">
        <v>37.714285714285715</v>
      </c>
      <c r="B115" s="21">
        <f>VLOOKUP($A115, LMSData,2+データ入力部!$AE$4*3,0)</f>
        <v>0.53800000000000003</v>
      </c>
      <c r="C115" s="21">
        <f>VLOOKUP($A115, LMSData,3+データ入力部!$AE$4*3,0)</f>
        <v>2750.09</v>
      </c>
      <c r="D115" s="21">
        <f>VLOOKUP($A115, LMSData,4+データ入力部!$AE$4*3,0)</f>
        <v>0.124</v>
      </c>
      <c r="E115" s="21">
        <f t="shared" si="36"/>
        <v>3.1850000000000001</v>
      </c>
      <c r="F115" s="21">
        <f t="shared" si="37"/>
        <v>47.869</v>
      </c>
      <c r="G115" s="21">
        <f t="shared" si="38"/>
        <v>4.2000000000000003E-2</v>
      </c>
      <c r="H115" s="21">
        <f t="shared" si="39"/>
        <v>1.6859999999999999</v>
      </c>
      <c r="I115" s="21">
        <f t="shared" si="40"/>
        <v>32.918999999999997</v>
      </c>
      <c r="J115" s="21">
        <f t="shared" si="41"/>
        <v>4.1000000000000002E-2</v>
      </c>
      <c r="K115">
        <f t="shared" si="42"/>
        <v>3203.092910122708</v>
      </c>
      <c r="L115">
        <f t="shared" si="42"/>
        <v>2750.09</v>
      </c>
      <c r="M115">
        <f t="shared" si="42"/>
        <v>2329.1754216939576</v>
      </c>
      <c r="N115">
        <f t="shared" si="43"/>
        <v>50.30714968485249</v>
      </c>
      <c r="O115">
        <f t="shared" si="43"/>
        <v>47.869</v>
      </c>
      <c r="P115">
        <f t="shared" si="43"/>
        <v>45.124407681042648</v>
      </c>
      <c r="Q115">
        <f t="shared" si="44"/>
        <v>34.618740040159238</v>
      </c>
      <c r="R115">
        <f t="shared" si="44"/>
        <v>32.918999999999997</v>
      </c>
      <c r="S115">
        <f t="shared" si="44"/>
        <v>31.156775053286072</v>
      </c>
    </row>
    <row r="116" spans="1:19" x14ac:dyDescent="0.15">
      <c r="A116" s="2">
        <v>37.857142857142854</v>
      </c>
      <c r="B116" s="21">
        <f>VLOOKUP($A116, LMSData,2+データ入力部!$AE$4*3,0)</f>
        <v>0.53600000000000003</v>
      </c>
      <c r="C116" s="21">
        <f>VLOOKUP($A116, LMSData,3+データ入力部!$AE$4*3,0)</f>
        <v>2784.5680000000002</v>
      </c>
      <c r="D116" s="21">
        <f>VLOOKUP($A116, LMSData,4+データ入力部!$AE$4*3,0)</f>
        <v>0.123</v>
      </c>
      <c r="E116" s="21">
        <f t="shared" si="36"/>
        <v>3.1</v>
      </c>
      <c r="F116" s="21">
        <f t="shared" si="37"/>
        <v>48.026000000000003</v>
      </c>
      <c r="G116" s="21">
        <f t="shared" si="38"/>
        <v>4.1000000000000002E-2</v>
      </c>
      <c r="H116" s="21">
        <f t="shared" si="39"/>
        <v>1.661</v>
      </c>
      <c r="I116" s="21">
        <f t="shared" si="40"/>
        <v>32.981999999999999</v>
      </c>
      <c r="J116" s="21">
        <f t="shared" si="41"/>
        <v>4.1000000000000002E-2</v>
      </c>
      <c r="K116">
        <f t="shared" si="42"/>
        <v>3239.494443010889</v>
      </c>
      <c r="L116">
        <f t="shared" si="42"/>
        <v>2784.5680000000002</v>
      </c>
      <c r="M116">
        <f t="shared" si="42"/>
        <v>2361.7484018425243</v>
      </c>
      <c r="N116">
        <f t="shared" si="43"/>
        <v>50.421682596676334</v>
      </c>
      <c r="O116">
        <f t="shared" si="43"/>
        <v>48.026000000000003</v>
      </c>
      <c r="P116">
        <f t="shared" si="43"/>
        <v>45.349067151166949</v>
      </c>
      <c r="Q116">
        <f t="shared" si="44"/>
        <v>34.686062344074209</v>
      </c>
      <c r="R116">
        <f t="shared" si="44"/>
        <v>32.981999999999999</v>
      </c>
      <c r="S116">
        <f t="shared" si="44"/>
        <v>31.217619930306419</v>
      </c>
    </row>
    <row r="117" spans="1:19" x14ac:dyDescent="0.15">
      <c r="A117" s="2">
        <v>38</v>
      </c>
      <c r="B117" s="21">
        <f>VLOOKUP($A117, LMSData,2+データ入力部!$AE$4*3,0)</f>
        <v>0.53500000000000003</v>
      </c>
      <c r="C117" s="21">
        <f>VLOOKUP($A117, LMSData,3+データ入力部!$AE$4*3,0)</f>
        <v>2801.5320000000002</v>
      </c>
      <c r="D117" s="21">
        <f>VLOOKUP($A117, LMSData,4+データ入力部!$AE$4*3,0)</f>
        <v>0.122</v>
      </c>
      <c r="E117" s="21">
        <f t="shared" si="36"/>
        <v>3.0550000000000002</v>
      </c>
      <c r="F117" s="21">
        <f t="shared" si="37"/>
        <v>48.100999999999999</v>
      </c>
      <c r="G117" s="21">
        <f t="shared" si="38"/>
        <v>4.1000000000000002E-2</v>
      </c>
      <c r="H117" s="21">
        <f t="shared" si="39"/>
        <v>1.649</v>
      </c>
      <c r="I117" s="21">
        <f t="shared" si="40"/>
        <v>33.011000000000003</v>
      </c>
      <c r="J117" s="21">
        <f t="shared" si="41"/>
        <v>4.1000000000000002E-2</v>
      </c>
      <c r="K117">
        <f t="shared" si="42"/>
        <v>3255.4152487838796</v>
      </c>
      <c r="L117">
        <f t="shared" si="42"/>
        <v>2801.5320000000002</v>
      </c>
      <c r="M117">
        <f t="shared" si="42"/>
        <v>2379.4964382273497</v>
      </c>
      <c r="N117">
        <f t="shared" si="43"/>
        <v>50.502989439310447</v>
      </c>
      <c r="O117">
        <f t="shared" si="43"/>
        <v>48.100999999999999</v>
      </c>
      <c r="P117">
        <f t="shared" si="43"/>
        <v>45.423450190075123</v>
      </c>
      <c r="Q117">
        <f t="shared" si="44"/>
        <v>34.717075043989155</v>
      </c>
      <c r="R117">
        <f t="shared" si="44"/>
        <v>33.011000000000003</v>
      </c>
      <c r="S117">
        <f t="shared" si="44"/>
        <v>31.245652628327207</v>
      </c>
    </row>
    <row r="118" spans="1:19" x14ac:dyDescent="0.15">
      <c r="A118" s="2">
        <v>38.142857142857146</v>
      </c>
      <c r="B118" s="21">
        <f>VLOOKUP($A118, LMSData,2+データ入力部!$AE$4*3,0)</f>
        <v>0.53400000000000003</v>
      </c>
      <c r="C118" s="21">
        <f>VLOOKUP($A118, LMSData,3+データ入力部!$AE$4*3,0)</f>
        <v>2818.31</v>
      </c>
      <c r="D118" s="21">
        <f>VLOOKUP($A118, LMSData,4+データ入力部!$AE$4*3,0)</f>
        <v>0.122</v>
      </c>
      <c r="E118" s="21">
        <f t="shared" si="36"/>
        <v>3.008</v>
      </c>
      <c r="F118" s="21">
        <f t="shared" si="37"/>
        <v>48.176000000000002</v>
      </c>
      <c r="G118" s="21">
        <f t="shared" si="38"/>
        <v>0.04</v>
      </c>
      <c r="H118" s="21">
        <f t="shared" si="39"/>
        <v>1.6379999999999999</v>
      </c>
      <c r="I118" s="21">
        <f t="shared" si="40"/>
        <v>33.036999999999999</v>
      </c>
      <c r="J118" s="21">
        <f t="shared" si="41"/>
        <v>4.1000000000000002E-2</v>
      </c>
      <c r="K118">
        <f t="shared" si="42"/>
        <v>3274.9474475918519</v>
      </c>
      <c r="L118">
        <f t="shared" si="42"/>
        <v>2818.31</v>
      </c>
      <c r="M118">
        <f t="shared" si="42"/>
        <v>2393.7797781301811</v>
      </c>
      <c r="N118">
        <f t="shared" si="43"/>
        <v>50.528384869759485</v>
      </c>
      <c r="O118">
        <f t="shared" si="43"/>
        <v>48.176000000000002</v>
      </c>
      <c r="P118">
        <f t="shared" si="43"/>
        <v>45.567137260865941</v>
      </c>
      <c r="Q118">
        <f t="shared" si="44"/>
        <v>34.744891015780887</v>
      </c>
      <c r="R118">
        <f t="shared" si="44"/>
        <v>33.036999999999999</v>
      </c>
      <c r="S118">
        <f t="shared" si="44"/>
        <v>31.270797562801313</v>
      </c>
    </row>
    <row r="119" spans="1:19" x14ac:dyDescent="0.15">
      <c r="A119" s="2">
        <v>38.285714285714285</v>
      </c>
      <c r="B119" s="21">
        <f>VLOOKUP($A119, LMSData,2+データ入力部!$AE$4*3,0)</f>
        <v>0.53200000000000003</v>
      </c>
      <c r="C119" s="21">
        <f>VLOOKUP($A119, LMSData,3+データ入力部!$AE$4*3,0)</f>
        <v>2851.3150000000001</v>
      </c>
      <c r="D119" s="21">
        <f>VLOOKUP($A119, LMSData,4+データ入力部!$AE$4*3,0)</f>
        <v>0.12</v>
      </c>
      <c r="E119" s="21">
        <f t="shared" si="36"/>
        <v>2.9129999999999998</v>
      </c>
      <c r="F119" s="21">
        <f t="shared" si="37"/>
        <v>48.322000000000003</v>
      </c>
      <c r="G119" s="21">
        <f t="shared" si="38"/>
        <v>0.04</v>
      </c>
      <c r="H119" s="21">
        <f t="shared" si="39"/>
        <v>1.619</v>
      </c>
      <c r="I119" s="21">
        <f t="shared" si="40"/>
        <v>33.082000000000001</v>
      </c>
      <c r="J119" s="21">
        <f t="shared" si="41"/>
        <v>4.1000000000000002E-2</v>
      </c>
      <c r="K119">
        <f t="shared" si="42"/>
        <v>3305.5368319422446</v>
      </c>
      <c r="L119">
        <f t="shared" si="42"/>
        <v>2851.3150000000001</v>
      </c>
      <c r="M119">
        <f t="shared" si="42"/>
        <v>2428.6547243919495</v>
      </c>
      <c r="N119">
        <f t="shared" si="43"/>
        <v>50.686748205582454</v>
      </c>
      <c r="O119">
        <f t="shared" si="43"/>
        <v>48.322000000000003</v>
      </c>
      <c r="P119">
        <f t="shared" si="43"/>
        <v>45.712325844248213</v>
      </c>
      <c r="Q119">
        <f t="shared" si="44"/>
        <v>34.793034958450626</v>
      </c>
      <c r="R119">
        <f t="shared" si="44"/>
        <v>33.082000000000001</v>
      </c>
      <c r="S119">
        <f t="shared" si="44"/>
        <v>31.314316724231531</v>
      </c>
    </row>
    <row r="120" spans="1:19" x14ac:dyDescent="0.15">
      <c r="A120" s="2">
        <v>38.428571428571431</v>
      </c>
      <c r="B120" s="21">
        <f>VLOOKUP($A120, LMSData,2+データ入力部!$AE$4*3,0)</f>
        <v>0.53100000000000003</v>
      </c>
      <c r="C120" s="21">
        <f>VLOOKUP($A120, LMSData,3+データ入力部!$AE$4*3,0)</f>
        <v>2867.5459999999998</v>
      </c>
      <c r="D120" s="21">
        <f>VLOOKUP($A120, LMSData,4+データ入力部!$AE$4*3,0)</f>
        <v>0.12</v>
      </c>
      <c r="E120" s="21">
        <f t="shared" si="36"/>
        <v>2.863</v>
      </c>
      <c r="F120" s="21">
        <f t="shared" si="37"/>
        <v>48.393000000000001</v>
      </c>
      <c r="G120" s="21">
        <f t="shared" si="38"/>
        <v>3.9E-2</v>
      </c>
      <c r="H120" s="21">
        <f t="shared" si="39"/>
        <v>1.61</v>
      </c>
      <c r="I120" s="21">
        <f t="shared" si="40"/>
        <v>33.103000000000002</v>
      </c>
      <c r="J120" s="21">
        <f t="shared" si="41"/>
        <v>0.04</v>
      </c>
      <c r="K120">
        <f t="shared" si="42"/>
        <v>3324.3888611710595</v>
      </c>
      <c r="L120">
        <f t="shared" si="42"/>
        <v>2867.5459999999998</v>
      </c>
      <c r="M120">
        <f t="shared" si="42"/>
        <v>2442.5120946843322</v>
      </c>
      <c r="N120">
        <f t="shared" si="43"/>
        <v>50.707204114554706</v>
      </c>
      <c r="O120">
        <f t="shared" si="43"/>
        <v>48.393000000000001</v>
      </c>
      <c r="P120">
        <f t="shared" si="43"/>
        <v>45.85187990747437</v>
      </c>
      <c r="Q120">
        <f t="shared" si="44"/>
        <v>34.774356346999916</v>
      </c>
      <c r="R120">
        <f t="shared" si="44"/>
        <v>33.103000000000002</v>
      </c>
      <c r="S120">
        <f t="shared" si="44"/>
        <v>31.378481821052411</v>
      </c>
    </row>
    <row r="121" spans="1:19" x14ac:dyDescent="0.15">
      <c r="A121" s="2">
        <v>38.571428571428569</v>
      </c>
      <c r="B121" s="21">
        <f>VLOOKUP($A121, LMSData,2+データ入力部!$AE$4*3,0)</f>
        <v>0.52900000000000003</v>
      </c>
      <c r="C121" s="21">
        <f>VLOOKUP($A121, LMSData,3+データ入力部!$AE$4*3,0)</f>
        <v>2899.4810000000002</v>
      </c>
      <c r="D121" s="21">
        <f>VLOOKUP($A121, LMSData,4+データ入力部!$AE$4*3,0)</f>
        <v>0.11899999999999999</v>
      </c>
      <c r="E121" s="21">
        <f t="shared" si="36"/>
        <v>2.7610000000000001</v>
      </c>
      <c r="F121" s="21">
        <f t="shared" si="37"/>
        <v>48.533999999999999</v>
      </c>
      <c r="G121" s="21">
        <f t="shared" si="38"/>
        <v>3.9E-2</v>
      </c>
      <c r="H121" s="21">
        <f t="shared" si="39"/>
        <v>1.595</v>
      </c>
      <c r="I121" s="21">
        <f t="shared" si="40"/>
        <v>33.14</v>
      </c>
      <c r="J121" s="21">
        <f t="shared" si="41"/>
        <v>0.04</v>
      </c>
      <c r="K121">
        <f t="shared" si="42"/>
        <v>3357.5004642300155</v>
      </c>
      <c r="L121">
        <f t="shared" si="42"/>
        <v>2899.4810000000002</v>
      </c>
      <c r="M121">
        <f t="shared" si="42"/>
        <v>2473.2255926723769</v>
      </c>
      <c r="N121">
        <f t="shared" si="43"/>
        <v>50.860378894036387</v>
      </c>
      <c r="O121">
        <f t="shared" si="43"/>
        <v>48.533999999999999</v>
      </c>
      <c r="P121">
        <f t="shared" si="43"/>
        <v>45.992637075936607</v>
      </c>
      <c r="Q121">
        <f t="shared" si="44"/>
        <v>34.813841817190074</v>
      </c>
      <c r="R121">
        <f t="shared" si="44"/>
        <v>33.14</v>
      </c>
      <c r="S121">
        <f t="shared" si="44"/>
        <v>31.414248086955297</v>
      </c>
    </row>
    <row r="122" spans="1:19" x14ac:dyDescent="0.15">
      <c r="A122" s="2">
        <v>38.714285714285715</v>
      </c>
      <c r="B122" s="21">
        <f>VLOOKUP($A122, LMSData,2+データ入力部!$AE$4*3,0)</f>
        <v>0.52800000000000002</v>
      </c>
      <c r="C122" s="21">
        <f>VLOOKUP($A122, LMSData,3+データ入力部!$AE$4*3,0)</f>
        <v>2915.1959999999999</v>
      </c>
      <c r="D122" s="21">
        <f>VLOOKUP($A122, LMSData,4+データ入力部!$AE$4*3,0)</f>
        <v>0.11799999999999999</v>
      </c>
      <c r="E122" s="21">
        <f t="shared" si="36"/>
        <v>2.7090000000000001</v>
      </c>
      <c r="F122" s="21">
        <f t="shared" si="37"/>
        <v>48.603000000000002</v>
      </c>
      <c r="G122" s="21">
        <f t="shared" si="38"/>
        <v>3.9E-2</v>
      </c>
      <c r="H122" s="21">
        <f t="shared" si="39"/>
        <v>1.587</v>
      </c>
      <c r="I122" s="21">
        <f t="shared" si="40"/>
        <v>33.156999999999996</v>
      </c>
      <c r="J122" s="21">
        <f t="shared" si="41"/>
        <v>0.04</v>
      </c>
      <c r="K122">
        <f t="shared" si="42"/>
        <v>3371.7306281443221</v>
      </c>
      <c r="L122">
        <f t="shared" si="42"/>
        <v>2915.1959999999999</v>
      </c>
      <c r="M122">
        <f t="shared" si="42"/>
        <v>2490.1296548770047</v>
      </c>
      <c r="N122">
        <f t="shared" si="43"/>
        <v>50.935472348893974</v>
      </c>
      <c r="O122">
        <f t="shared" si="43"/>
        <v>48.603000000000002</v>
      </c>
      <c r="P122">
        <f t="shared" si="43"/>
        <v>46.061658971432074</v>
      </c>
      <c r="Q122">
        <f t="shared" si="44"/>
        <v>34.832030127519239</v>
      </c>
      <c r="R122">
        <f t="shared" si="44"/>
        <v>33.156999999999996</v>
      </c>
      <c r="S122">
        <f t="shared" si="44"/>
        <v>31.430732727271639</v>
      </c>
    </row>
    <row r="123" spans="1:19" x14ac:dyDescent="0.15">
      <c r="A123" s="2">
        <v>38.857142857142854</v>
      </c>
      <c r="B123" s="21">
        <f>VLOOKUP($A123, LMSData,2+データ入力部!$AE$4*3,0)</f>
        <v>0.52500000000000002</v>
      </c>
      <c r="C123" s="21">
        <f>VLOOKUP($A123, LMSData,3+データ入力部!$AE$4*3,0)</f>
        <v>2946.1550000000002</v>
      </c>
      <c r="D123" s="21">
        <f>VLOOKUP($A123, LMSData,4+データ入力部!$AE$4*3,0)</f>
        <v>0.11700000000000001</v>
      </c>
      <c r="E123" s="21">
        <f t="shared" si="36"/>
        <v>2.6040000000000001</v>
      </c>
      <c r="F123" s="21">
        <f t="shared" si="37"/>
        <v>48.738999999999997</v>
      </c>
      <c r="G123" s="21">
        <f t="shared" si="38"/>
        <v>3.7999999999999999E-2</v>
      </c>
      <c r="H123" s="21">
        <f t="shared" si="39"/>
        <v>1.573</v>
      </c>
      <c r="I123" s="21">
        <f t="shared" si="40"/>
        <v>33.19</v>
      </c>
      <c r="J123" s="21">
        <f t="shared" si="41"/>
        <v>0.04</v>
      </c>
      <c r="K123">
        <f t="shared" si="42"/>
        <v>3403.5987505474463</v>
      </c>
      <c r="L123">
        <f t="shared" si="42"/>
        <v>2946.1550000000002</v>
      </c>
      <c r="M123">
        <f t="shared" si="42"/>
        <v>2520.175436817738</v>
      </c>
      <c r="N123">
        <f t="shared" si="43"/>
        <v>51.025687393815453</v>
      </c>
      <c r="O123">
        <f t="shared" si="43"/>
        <v>48.738999999999997</v>
      </c>
      <c r="P123">
        <f t="shared" si="43"/>
        <v>46.265848239097181</v>
      </c>
      <c r="Q123">
        <f t="shared" si="44"/>
        <v>34.867275136414669</v>
      </c>
      <c r="R123">
        <f t="shared" si="44"/>
        <v>33.19</v>
      </c>
      <c r="S123">
        <f t="shared" si="44"/>
        <v>31.462662102010885</v>
      </c>
    </row>
    <row r="124" spans="1:19" x14ac:dyDescent="0.15">
      <c r="A124" s="2">
        <v>39</v>
      </c>
      <c r="B124" s="21">
        <f>VLOOKUP($A124, LMSData,2+データ入力部!$AE$4*3,0)</f>
        <v>0.52400000000000002</v>
      </c>
      <c r="C124" s="21">
        <f>VLOOKUP($A124, LMSData,3+データ入力部!$AE$4*3,0)</f>
        <v>2961.415</v>
      </c>
      <c r="D124" s="21">
        <f>VLOOKUP($A124, LMSData,4+データ入力部!$AE$4*3,0)</f>
        <v>0.11600000000000001</v>
      </c>
      <c r="E124" s="21">
        <f t="shared" si="36"/>
        <v>2.5510000000000002</v>
      </c>
      <c r="F124" s="21">
        <f t="shared" si="37"/>
        <v>48.805</v>
      </c>
      <c r="G124" s="21">
        <f t="shared" si="38"/>
        <v>3.7999999999999999E-2</v>
      </c>
      <c r="H124" s="21">
        <f t="shared" si="39"/>
        <v>1.5660000000000001</v>
      </c>
      <c r="I124" s="21">
        <f t="shared" si="40"/>
        <v>33.206000000000003</v>
      </c>
      <c r="J124" s="21">
        <f t="shared" si="41"/>
        <v>0.04</v>
      </c>
      <c r="K124">
        <f t="shared" si="42"/>
        <v>3417.1989158761826</v>
      </c>
      <c r="L124">
        <f t="shared" si="42"/>
        <v>2961.415</v>
      </c>
      <c r="M124">
        <f t="shared" si="42"/>
        <v>2536.7852667936563</v>
      </c>
      <c r="N124">
        <f t="shared" si="43"/>
        <v>51.097524629904271</v>
      </c>
      <c r="O124">
        <f t="shared" si="43"/>
        <v>48.805</v>
      </c>
      <c r="P124">
        <f t="shared" si="43"/>
        <v>46.331977663678416</v>
      </c>
      <c r="Q124">
        <f t="shared" si="44"/>
        <v>34.88437299655341</v>
      </c>
      <c r="R124">
        <f t="shared" si="44"/>
        <v>33.206000000000003</v>
      </c>
      <c r="S124">
        <f t="shared" si="44"/>
        <v>31.478153043271064</v>
      </c>
    </row>
    <row r="125" spans="1:19" x14ac:dyDescent="0.15">
      <c r="A125" s="2">
        <v>39.142857142857146</v>
      </c>
      <c r="B125" s="21">
        <f>VLOOKUP($A125, LMSData,2+データ入力部!$AE$4*3,0)</f>
        <v>0.52300000000000002</v>
      </c>
      <c r="C125" s="21">
        <f>VLOOKUP($A125, LMSData,3+データ入力部!$AE$4*3,0)</f>
        <v>2976.5349999999999</v>
      </c>
      <c r="D125" s="21">
        <f>VLOOKUP($A125, LMSData,4+データ入力部!$AE$4*3,0)</f>
        <v>0.11600000000000001</v>
      </c>
      <c r="E125" s="21">
        <f t="shared" si="36"/>
        <v>2.4969999999999999</v>
      </c>
      <c r="F125" s="21">
        <f t="shared" si="37"/>
        <v>48.871000000000002</v>
      </c>
      <c r="G125" s="21">
        <f t="shared" si="38"/>
        <v>3.7999999999999999E-2</v>
      </c>
      <c r="H125" s="21">
        <f t="shared" si="39"/>
        <v>1.5589999999999999</v>
      </c>
      <c r="I125" s="21">
        <f t="shared" si="40"/>
        <v>33.222000000000001</v>
      </c>
      <c r="J125" s="21">
        <f t="shared" si="41"/>
        <v>0.04</v>
      </c>
      <c r="K125">
        <f t="shared" ref="K125:M144" si="45">$C125*(1+$B125*$D125*K$4)^(1/$B125)</f>
        <v>3434.6803297919109</v>
      </c>
      <c r="L125">
        <f t="shared" si="45"/>
        <v>2976.5349999999999</v>
      </c>
      <c r="M125">
        <f t="shared" si="45"/>
        <v>2549.7686257094197</v>
      </c>
      <c r="N125">
        <f t="shared" ref="N125:P144" si="46">$F125*(1+$E125*$G125*N$4)^(1/$E125)</f>
        <v>51.169429950922584</v>
      </c>
      <c r="O125">
        <f t="shared" si="46"/>
        <v>48.871000000000002</v>
      </c>
      <c r="P125">
        <f t="shared" si="46"/>
        <v>46.398168588772009</v>
      </c>
      <c r="Q125">
        <f t="shared" si="44"/>
        <v>34.901471266920673</v>
      </c>
      <c r="R125">
        <f t="shared" si="44"/>
        <v>33.222000000000001</v>
      </c>
      <c r="S125">
        <f t="shared" si="44"/>
        <v>31.493644132519183</v>
      </c>
    </row>
    <row r="126" spans="1:19" x14ac:dyDescent="0.15">
      <c r="A126" s="2">
        <v>39.285714285714285</v>
      </c>
      <c r="B126" s="21">
        <f>VLOOKUP($A126, LMSData,2+データ入力部!$AE$4*3,0)</f>
        <v>0.52</v>
      </c>
      <c r="C126" s="21">
        <f>VLOOKUP($A126, LMSData,3+データ入力部!$AE$4*3,0)</f>
        <v>3006.373</v>
      </c>
      <c r="D126" s="21">
        <f>VLOOKUP($A126, LMSData,4+データ入力部!$AE$4*3,0)</f>
        <v>0.115</v>
      </c>
      <c r="E126" s="21">
        <f t="shared" si="36"/>
        <v>2.39</v>
      </c>
      <c r="F126" s="21">
        <f t="shared" si="37"/>
        <v>48.999000000000002</v>
      </c>
      <c r="G126" s="21">
        <f t="shared" si="38"/>
        <v>3.6999999999999998E-2</v>
      </c>
      <c r="H126" s="21">
        <f t="shared" si="39"/>
        <v>1.544</v>
      </c>
      <c r="I126" s="21">
        <f t="shared" si="40"/>
        <v>33.256</v>
      </c>
      <c r="J126" s="21">
        <f t="shared" si="41"/>
        <v>0.04</v>
      </c>
      <c r="K126">
        <f t="shared" si="45"/>
        <v>3465.0892637427323</v>
      </c>
      <c r="L126">
        <f t="shared" si="45"/>
        <v>3006.373</v>
      </c>
      <c r="M126">
        <f t="shared" si="45"/>
        <v>2579.001830617618</v>
      </c>
      <c r="N126">
        <f t="shared" si="46"/>
        <v>51.250102552789457</v>
      </c>
      <c r="O126">
        <f t="shared" si="46"/>
        <v>48.999000000000002</v>
      </c>
      <c r="P126">
        <f t="shared" si="46"/>
        <v>46.594087398018083</v>
      </c>
      <c r="Q126">
        <f t="shared" ref="Q126:S144" si="47">$I126*(1+$H126*$J126*Q$4)^(1/$H126)</f>
        <v>34.937811637102904</v>
      </c>
      <c r="R126">
        <f t="shared" si="47"/>
        <v>33.256</v>
      </c>
      <c r="S126">
        <f t="shared" si="47"/>
        <v>31.52656896552655</v>
      </c>
    </row>
    <row r="127" spans="1:19" x14ac:dyDescent="0.15">
      <c r="A127" s="2">
        <v>39.428571428571431</v>
      </c>
      <c r="B127" s="21">
        <f>VLOOKUP($A127, LMSData,2+データ入力部!$AE$4*3,0)</f>
        <v>0.51900000000000002</v>
      </c>
      <c r="C127" s="21">
        <f>VLOOKUP($A127, LMSData,3+データ入力部!$AE$4*3,0)</f>
        <v>3021.1039999999998</v>
      </c>
      <c r="D127" s="21">
        <f>VLOOKUP($A127, LMSData,4+データ入力部!$AE$4*3,0)</f>
        <v>0.114</v>
      </c>
      <c r="E127" s="21">
        <f t="shared" si="36"/>
        <v>2.3370000000000002</v>
      </c>
      <c r="F127" s="21">
        <f t="shared" si="37"/>
        <v>49.061999999999998</v>
      </c>
      <c r="G127" s="21">
        <f t="shared" si="38"/>
        <v>3.6999999999999998E-2</v>
      </c>
      <c r="H127" s="21">
        <f t="shared" si="39"/>
        <v>1.536</v>
      </c>
      <c r="I127" s="21">
        <f t="shared" si="40"/>
        <v>33.273000000000003</v>
      </c>
      <c r="J127" s="21">
        <f t="shared" si="41"/>
        <v>3.9E-2</v>
      </c>
      <c r="K127">
        <f t="shared" si="45"/>
        <v>3477.9579753481203</v>
      </c>
      <c r="L127">
        <f t="shared" si="45"/>
        <v>3021.1039999999998</v>
      </c>
      <c r="M127">
        <f t="shared" si="45"/>
        <v>2595.2676821317036</v>
      </c>
      <c r="N127">
        <f t="shared" si="46"/>
        <v>51.318649065809012</v>
      </c>
      <c r="O127">
        <f t="shared" si="46"/>
        <v>49.061999999999998</v>
      </c>
      <c r="P127">
        <f t="shared" si="46"/>
        <v>46.657250034822532</v>
      </c>
      <c r="Q127">
        <f t="shared" si="47"/>
        <v>34.914461980986786</v>
      </c>
      <c r="R127">
        <f t="shared" si="47"/>
        <v>33.273000000000003</v>
      </c>
      <c r="S127">
        <f t="shared" si="47"/>
        <v>31.586917418239938</v>
      </c>
    </row>
    <row r="128" spans="1:19" x14ac:dyDescent="0.15">
      <c r="A128" s="2">
        <v>39.571428571428569</v>
      </c>
      <c r="B128" s="21">
        <f>VLOOKUP($A128, LMSData,2+データ入力部!$AE$4*3,0)</f>
        <v>0.51700000000000002</v>
      </c>
      <c r="C128" s="21">
        <f>VLOOKUP($A128, LMSData,3+データ入力部!$AE$4*3,0)</f>
        <v>3050.2109999999998</v>
      </c>
      <c r="D128" s="21">
        <f>VLOOKUP($A128, LMSData,4+データ入力部!$AE$4*3,0)</f>
        <v>0.113</v>
      </c>
      <c r="E128" s="21">
        <f t="shared" si="36"/>
        <v>2.2290000000000001</v>
      </c>
      <c r="F128" s="21">
        <f t="shared" si="37"/>
        <v>49.185000000000002</v>
      </c>
      <c r="G128" s="21">
        <f t="shared" si="38"/>
        <v>3.6999999999999998E-2</v>
      </c>
      <c r="H128" s="21">
        <f t="shared" si="39"/>
        <v>1.52</v>
      </c>
      <c r="I128" s="21">
        <f t="shared" si="40"/>
        <v>33.311</v>
      </c>
      <c r="J128" s="21">
        <f t="shared" si="41"/>
        <v>3.9E-2</v>
      </c>
      <c r="K128">
        <f t="shared" si="45"/>
        <v>3507.3515754044547</v>
      </c>
      <c r="L128">
        <f t="shared" si="45"/>
        <v>3050.2109999999998</v>
      </c>
      <c r="M128">
        <f t="shared" si="45"/>
        <v>2623.96770875638</v>
      </c>
      <c r="N128">
        <f t="shared" si="46"/>
        <v>51.45275010018144</v>
      </c>
      <c r="O128">
        <f t="shared" si="46"/>
        <v>49.185000000000002</v>
      </c>
      <c r="P128">
        <f t="shared" si="46"/>
        <v>46.780833322275662</v>
      </c>
      <c r="Q128">
        <f t="shared" si="47"/>
        <v>34.954969708180236</v>
      </c>
      <c r="R128">
        <f t="shared" si="47"/>
        <v>33.311</v>
      </c>
      <c r="S128">
        <f t="shared" si="47"/>
        <v>31.623694142856305</v>
      </c>
    </row>
    <row r="129" spans="1:19" x14ac:dyDescent="0.15">
      <c r="A129" s="2">
        <v>39.714285714285715</v>
      </c>
      <c r="B129" s="21">
        <f>VLOOKUP($A129, LMSData,2+データ入力部!$AE$4*3,0)</f>
        <v>0.51600000000000001</v>
      </c>
      <c r="C129" s="21">
        <f>VLOOKUP($A129, LMSData,3+データ入力部!$AE$4*3,0)</f>
        <v>3064.596</v>
      </c>
      <c r="D129" s="21">
        <f>VLOOKUP($A129, LMSData,4+データ入力部!$AE$4*3,0)</f>
        <v>0.112</v>
      </c>
      <c r="E129" s="21">
        <f t="shared" si="36"/>
        <v>2.1760000000000002</v>
      </c>
      <c r="F129" s="21">
        <f t="shared" si="37"/>
        <v>49.246000000000002</v>
      </c>
      <c r="G129" s="21">
        <f t="shared" si="38"/>
        <v>3.6999999999999998E-2</v>
      </c>
      <c r="H129" s="21">
        <f t="shared" si="39"/>
        <v>1.5109999999999999</v>
      </c>
      <c r="I129" s="21">
        <f t="shared" si="40"/>
        <v>33.331000000000003</v>
      </c>
      <c r="J129" s="21">
        <f t="shared" si="41"/>
        <v>3.9E-2</v>
      </c>
      <c r="K129">
        <f t="shared" si="45"/>
        <v>3519.7251537728275</v>
      </c>
      <c r="L129">
        <f t="shared" si="45"/>
        <v>3064.596</v>
      </c>
      <c r="M129">
        <f t="shared" si="45"/>
        <v>2640.0258996928592</v>
      </c>
      <c r="N129">
        <f t="shared" si="46"/>
        <v>51.519249924229307</v>
      </c>
      <c r="O129">
        <f t="shared" si="46"/>
        <v>49.246000000000002</v>
      </c>
      <c r="P129">
        <f t="shared" si="46"/>
        <v>46.842082526536238</v>
      </c>
      <c r="Q129">
        <f t="shared" si="47"/>
        <v>34.976313348201039</v>
      </c>
      <c r="R129">
        <f t="shared" si="47"/>
        <v>33.331000000000003</v>
      </c>
      <c r="S129">
        <f t="shared" si="47"/>
        <v>31.643076039291053</v>
      </c>
    </row>
    <row r="130" spans="1:19" x14ac:dyDescent="0.15">
      <c r="A130" s="2">
        <v>39.857142857142854</v>
      </c>
      <c r="B130" s="21">
        <f>VLOOKUP($A130, LMSData,2+データ入力部!$AE$4*3,0)</f>
        <v>0.51500000000000001</v>
      </c>
      <c r="C130" s="21">
        <f>VLOOKUP($A130, LMSData,3+データ入力部!$AE$4*3,0)</f>
        <v>3093.0320000000002</v>
      </c>
      <c r="D130" s="21">
        <f>VLOOKUP($A130, LMSData,4+データ入力部!$AE$4*3,0)</f>
        <v>0.111</v>
      </c>
      <c r="E130" s="21">
        <f t="shared" si="36"/>
        <v>2.0699999999999998</v>
      </c>
      <c r="F130" s="21">
        <f t="shared" si="37"/>
        <v>49.365000000000002</v>
      </c>
      <c r="G130" s="21">
        <f t="shared" si="38"/>
        <v>3.5999999999999997E-2</v>
      </c>
      <c r="H130" s="21">
        <f t="shared" si="39"/>
        <v>1.492</v>
      </c>
      <c r="I130" s="21">
        <f t="shared" si="40"/>
        <v>33.374000000000002</v>
      </c>
      <c r="J130" s="21">
        <f t="shared" si="41"/>
        <v>3.9E-2</v>
      </c>
      <c r="K130">
        <f t="shared" si="45"/>
        <v>3548.1794862654237</v>
      </c>
      <c r="L130">
        <f t="shared" si="45"/>
        <v>3093.0320000000002</v>
      </c>
      <c r="M130">
        <f t="shared" si="45"/>
        <v>2668.2413331873659</v>
      </c>
      <c r="N130">
        <f t="shared" si="46"/>
        <v>51.588843471129991</v>
      </c>
      <c r="O130">
        <f t="shared" si="46"/>
        <v>49.365000000000002</v>
      </c>
      <c r="P130">
        <f t="shared" si="46"/>
        <v>47.028399247945273</v>
      </c>
      <c r="Q130">
        <f t="shared" si="47"/>
        <v>35.022190408074209</v>
      </c>
      <c r="R130">
        <f t="shared" si="47"/>
        <v>33.374000000000002</v>
      </c>
      <c r="S130">
        <f t="shared" si="47"/>
        <v>31.684732522076477</v>
      </c>
    </row>
    <row r="131" spans="1:19" x14ac:dyDescent="0.15">
      <c r="A131" s="2">
        <v>40</v>
      </c>
      <c r="B131" s="21">
        <f>VLOOKUP($A131, LMSData,2+データ入力部!$AE$4*3,0)</f>
        <v>0.51400000000000001</v>
      </c>
      <c r="C131" s="21">
        <f>VLOOKUP($A131, LMSData,3+データ入力部!$AE$4*3,0)</f>
        <v>3107.0839999999998</v>
      </c>
      <c r="D131" s="21">
        <f>VLOOKUP($A131, LMSData,4+データ入力部!$AE$4*3,0)</f>
        <v>0.111</v>
      </c>
      <c r="E131" s="21">
        <f t="shared" si="36"/>
        <v>2.0190000000000001</v>
      </c>
      <c r="F131" s="21">
        <f t="shared" si="37"/>
        <v>49.423999999999999</v>
      </c>
      <c r="G131" s="21">
        <f t="shared" si="38"/>
        <v>3.5999999999999997E-2</v>
      </c>
      <c r="H131" s="21">
        <f t="shared" si="39"/>
        <v>1.482</v>
      </c>
      <c r="I131" s="21">
        <f t="shared" si="40"/>
        <v>33.396999999999998</v>
      </c>
      <c r="J131" s="21">
        <f t="shared" si="41"/>
        <v>3.9E-2</v>
      </c>
      <c r="K131">
        <f t="shared" si="45"/>
        <v>3564.3320863473155</v>
      </c>
      <c r="L131">
        <f t="shared" si="45"/>
        <v>3107.0839999999998</v>
      </c>
      <c r="M131">
        <f t="shared" si="45"/>
        <v>2680.393462798304</v>
      </c>
      <c r="N131">
        <f t="shared" si="46"/>
        <v>51.6529862748379</v>
      </c>
      <c r="O131">
        <f t="shared" si="46"/>
        <v>49.423999999999999</v>
      </c>
      <c r="P131">
        <f t="shared" si="46"/>
        <v>47.087521627694642</v>
      </c>
      <c r="Q131">
        <f t="shared" si="47"/>
        <v>35.046723996125216</v>
      </c>
      <c r="R131">
        <f t="shared" si="47"/>
        <v>33.396999999999998</v>
      </c>
      <c r="S131">
        <f t="shared" si="47"/>
        <v>31.707007181004151</v>
      </c>
    </row>
    <row r="132" spans="1:19" x14ac:dyDescent="0.15">
      <c r="A132" s="2">
        <v>40.142857142857146</v>
      </c>
      <c r="B132" s="21">
        <f>VLOOKUP($A132, LMSData,2+データ入力部!$AE$4*3,0)</f>
        <v>0.51400000000000001</v>
      </c>
      <c r="C132" s="21">
        <f>VLOOKUP($A132, LMSData,3+データ入力部!$AE$4*3,0)</f>
        <v>3121.0250000000001</v>
      </c>
      <c r="D132" s="21">
        <f>VLOOKUP($A132, LMSData,4+データ入力部!$AE$4*3,0)</f>
        <v>0.11</v>
      </c>
      <c r="E132" s="21">
        <f t="shared" si="36"/>
        <v>1.97</v>
      </c>
      <c r="F132" s="21">
        <f t="shared" si="37"/>
        <v>49.48</v>
      </c>
      <c r="G132" s="21">
        <f t="shared" si="38"/>
        <v>3.5999999999999997E-2</v>
      </c>
      <c r="H132" s="21">
        <f t="shared" si="39"/>
        <v>1.472</v>
      </c>
      <c r="I132" s="21">
        <f t="shared" si="40"/>
        <v>33.420999999999999</v>
      </c>
      <c r="J132" s="21">
        <f t="shared" si="41"/>
        <v>3.9E-2</v>
      </c>
      <c r="K132">
        <f t="shared" si="45"/>
        <v>3576.0501890624696</v>
      </c>
      <c r="L132">
        <f t="shared" si="45"/>
        <v>3121.0250000000001</v>
      </c>
      <c r="M132">
        <f t="shared" si="45"/>
        <v>2696.1438875405925</v>
      </c>
      <c r="N132">
        <f t="shared" si="46"/>
        <v>51.713908902377419</v>
      </c>
      <c r="O132">
        <f t="shared" si="46"/>
        <v>49.48</v>
      </c>
      <c r="P132">
        <f t="shared" si="46"/>
        <v>47.143668920185235</v>
      </c>
      <c r="Q132">
        <f t="shared" si="47"/>
        <v>35.072307794283056</v>
      </c>
      <c r="R132">
        <f t="shared" si="47"/>
        <v>33.420999999999999</v>
      </c>
      <c r="S132">
        <f t="shared" si="47"/>
        <v>31.730231546516997</v>
      </c>
    </row>
    <row r="133" spans="1:19" x14ac:dyDescent="0.15">
      <c r="A133" s="2">
        <v>40.285714285714285</v>
      </c>
      <c r="B133" s="21">
        <f>VLOOKUP($A133, LMSData,2+データ入力部!$AE$4*3,0)</f>
        <v>0.51400000000000001</v>
      </c>
      <c r="C133" s="21">
        <f>VLOOKUP($A133, LMSData,3+データ入力部!$AE$4*3,0)</f>
        <v>3148.5839999999998</v>
      </c>
      <c r="D133" s="21">
        <f>VLOOKUP($A133, LMSData,4+データ入力部!$AE$4*3,0)</f>
        <v>0.11</v>
      </c>
      <c r="E133" s="21">
        <f t="shared" ref="E133:E144" si="48">VLOOKUP($A133, LMSData,14,0)</f>
        <v>1.8779999999999999</v>
      </c>
      <c r="F133" s="21">
        <f t="shared" ref="F133:F144" si="49">VLOOKUP($A133, LMSData,15,0)</f>
        <v>49.59</v>
      </c>
      <c r="G133" s="21">
        <f t="shared" ref="G133:G144" si="50">VLOOKUP($A133, LMSData,16,0)</f>
        <v>3.5999999999999997E-2</v>
      </c>
      <c r="H133" s="21">
        <f t="shared" ref="H133:H144" si="51">VLOOKUP($A133, LMSData,17,0)</f>
        <v>1.45</v>
      </c>
      <c r="I133" s="21">
        <f t="shared" ref="I133:I144" si="52">VLOOKUP($A133, LMSData,18,0)</f>
        <v>33.47</v>
      </c>
      <c r="J133" s="21">
        <f t="shared" ref="J133:J144" si="53">VLOOKUP($A133, LMSData,19,0)</f>
        <v>3.9E-2</v>
      </c>
      <c r="K133">
        <f t="shared" si="45"/>
        <v>3607.6271124002742</v>
      </c>
      <c r="L133">
        <f t="shared" si="45"/>
        <v>3148.5839999999998</v>
      </c>
      <c r="M133">
        <f t="shared" si="45"/>
        <v>2719.951139772385</v>
      </c>
      <c r="N133">
        <f t="shared" si="46"/>
        <v>51.833404189698477</v>
      </c>
      <c r="O133">
        <f t="shared" si="46"/>
        <v>49.59</v>
      </c>
      <c r="P133">
        <f t="shared" si="46"/>
        <v>47.253709368456043</v>
      </c>
      <c r="Q133">
        <f t="shared" si="47"/>
        <v>35.124607201983302</v>
      </c>
      <c r="R133">
        <f t="shared" si="47"/>
        <v>33.47</v>
      </c>
      <c r="S133">
        <f t="shared" si="47"/>
        <v>31.777718418001861</v>
      </c>
    </row>
    <row r="134" spans="1:19" x14ac:dyDescent="0.15">
      <c r="A134" s="2">
        <v>40.428571428571431</v>
      </c>
      <c r="B134" s="21">
        <f>VLOOKUP($A134, LMSData,2+データ入力部!$AE$4*3,0)</f>
        <v>0.51400000000000001</v>
      </c>
      <c r="C134" s="21">
        <f>VLOOKUP($A134, LMSData,3+データ入力部!$AE$4*3,0)</f>
        <v>3162.2159999999999</v>
      </c>
      <c r="D134" s="21">
        <f>VLOOKUP($A134, LMSData,4+データ入力部!$AE$4*3,0)</f>
        <v>0.109</v>
      </c>
      <c r="E134" s="21">
        <f t="shared" si="48"/>
        <v>1.835</v>
      </c>
      <c r="F134" s="21">
        <f t="shared" si="49"/>
        <v>49.640999999999998</v>
      </c>
      <c r="G134" s="21">
        <f t="shared" si="50"/>
        <v>3.5999999999999997E-2</v>
      </c>
      <c r="H134" s="21">
        <f t="shared" si="51"/>
        <v>1.4390000000000001</v>
      </c>
      <c r="I134" s="21">
        <f t="shared" si="52"/>
        <v>33.496000000000002</v>
      </c>
      <c r="J134" s="21">
        <f t="shared" si="53"/>
        <v>3.7999999999999999E-2</v>
      </c>
      <c r="K134">
        <f t="shared" si="45"/>
        <v>3618.9181716179892</v>
      </c>
      <c r="L134">
        <f t="shared" si="45"/>
        <v>3162.2159999999999</v>
      </c>
      <c r="M134">
        <f t="shared" si="45"/>
        <v>2735.5029466297069</v>
      </c>
      <c r="N134">
        <f t="shared" si="46"/>
        <v>51.888838689728857</v>
      </c>
      <c r="O134">
        <f t="shared" si="46"/>
        <v>49.640999999999998</v>
      </c>
      <c r="P134">
        <f t="shared" si="46"/>
        <v>47.304744837537179</v>
      </c>
      <c r="Q134">
        <f t="shared" si="47"/>
        <v>35.110294595723445</v>
      </c>
      <c r="R134">
        <f t="shared" si="47"/>
        <v>33.496000000000002</v>
      </c>
      <c r="S134">
        <f t="shared" si="47"/>
        <v>31.846788766458904</v>
      </c>
    </row>
    <row r="135" spans="1:19" x14ac:dyDescent="0.15">
      <c r="A135" s="2">
        <v>40.571428571428569</v>
      </c>
      <c r="B135" s="21">
        <f>VLOOKUP($A135, LMSData,2+データ入力部!$AE$4*3,0)</f>
        <v>0.51400000000000001</v>
      </c>
      <c r="C135" s="21">
        <f>VLOOKUP($A135, LMSData,3+データ入力部!$AE$4*3,0)</f>
        <v>3189.221</v>
      </c>
      <c r="D135" s="21">
        <f>VLOOKUP($A135, LMSData,4+データ入力部!$AE$4*3,0)</f>
        <v>0.108</v>
      </c>
      <c r="E135" s="21">
        <f t="shared" si="48"/>
        <v>1.756</v>
      </c>
      <c r="F135" s="21">
        <f t="shared" si="49"/>
        <v>49.74</v>
      </c>
      <c r="G135" s="21">
        <f t="shared" si="50"/>
        <v>3.5999999999999997E-2</v>
      </c>
      <c r="H135" s="21">
        <f t="shared" si="51"/>
        <v>1.415</v>
      </c>
      <c r="I135" s="21">
        <f t="shared" si="52"/>
        <v>33.549999999999997</v>
      </c>
      <c r="J135" s="21">
        <f t="shared" si="53"/>
        <v>3.7999999999999999E-2</v>
      </c>
      <c r="K135">
        <f t="shared" si="45"/>
        <v>3645.4605353149491</v>
      </c>
      <c r="L135">
        <f t="shared" si="45"/>
        <v>3189.221</v>
      </c>
      <c r="M135">
        <f t="shared" si="45"/>
        <v>2762.6742609859343</v>
      </c>
      <c r="N135">
        <f t="shared" si="46"/>
        <v>51.996251604936724</v>
      </c>
      <c r="O135">
        <f t="shared" si="46"/>
        <v>49.74</v>
      </c>
      <c r="P135">
        <f t="shared" si="46"/>
        <v>47.403556105910724</v>
      </c>
      <c r="Q135">
        <f t="shared" si="47"/>
        <v>35.167811897214392</v>
      </c>
      <c r="R135">
        <f t="shared" si="47"/>
        <v>33.549999999999997</v>
      </c>
      <c r="S135">
        <f t="shared" si="47"/>
        <v>31.899129041193451</v>
      </c>
    </row>
    <row r="136" spans="1:19" x14ac:dyDescent="0.15">
      <c r="A136" s="2">
        <v>40.714285714285715</v>
      </c>
      <c r="B136" s="21">
        <f>VLOOKUP($A136, LMSData,2+データ入力部!$AE$4*3,0)</f>
        <v>0.51400000000000001</v>
      </c>
      <c r="C136" s="21">
        <f>VLOOKUP($A136, LMSData,3+データ入力部!$AE$4*3,0)</f>
        <v>3202.607</v>
      </c>
      <c r="D136" s="21">
        <f>VLOOKUP($A136, LMSData,4+データ入力部!$AE$4*3,0)</f>
        <v>0.108</v>
      </c>
      <c r="E136" s="21">
        <f t="shared" si="48"/>
        <v>1.7190000000000001</v>
      </c>
      <c r="F136" s="21">
        <f t="shared" si="49"/>
        <v>49.786999999999999</v>
      </c>
      <c r="G136" s="21">
        <f t="shared" si="50"/>
        <v>3.5999999999999997E-2</v>
      </c>
      <c r="H136" s="21">
        <f t="shared" si="51"/>
        <v>1.403</v>
      </c>
      <c r="I136" s="21">
        <f t="shared" si="52"/>
        <v>33.576999999999998</v>
      </c>
      <c r="J136" s="21">
        <f t="shared" si="53"/>
        <v>3.7999999999999999E-2</v>
      </c>
      <c r="K136">
        <f t="shared" si="45"/>
        <v>3660.7614927354998</v>
      </c>
      <c r="L136">
        <f t="shared" si="45"/>
        <v>3202.607</v>
      </c>
      <c r="M136">
        <f t="shared" si="45"/>
        <v>2774.2699320471611</v>
      </c>
      <c r="N136">
        <f t="shared" si="46"/>
        <v>52.047232171768499</v>
      </c>
      <c r="O136">
        <f t="shared" si="46"/>
        <v>49.786999999999999</v>
      </c>
      <c r="P136">
        <f t="shared" si="46"/>
        <v>47.450436202040414</v>
      </c>
      <c r="Q136">
        <f t="shared" si="47"/>
        <v>35.19657216477043</v>
      </c>
      <c r="R136">
        <f t="shared" si="47"/>
        <v>33.576999999999998</v>
      </c>
      <c r="S136">
        <f t="shared" si="47"/>
        <v>31.925299772679239</v>
      </c>
    </row>
    <row r="137" spans="1:19" x14ac:dyDescent="0.15">
      <c r="A137" s="2">
        <v>40.857142857142854</v>
      </c>
      <c r="B137" s="21">
        <f>VLOOKUP($A137, LMSData,2+データ入力部!$AE$4*3,0)</f>
        <v>0.51500000000000001</v>
      </c>
      <c r="C137" s="21">
        <f>VLOOKUP($A137, LMSData,3+データ入力部!$AE$4*3,0)</f>
        <v>3229.1970000000001</v>
      </c>
      <c r="D137" s="21">
        <f>VLOOKUP($A137, LMSData,4+データ入力部!$AE$4*3,0)</f>
        <v>0.107</v>
      </c>
      <c r="E137" s="21">
        <f t="shared" si="48"/>
        <v>1.65</v>
      </c>
      <c r="F137" s="21">
        <f t="shared" si="49"/>
        <v>49.877000000000002</v>
      </c>
      <c r="G137" s="21">
        <f t="shared" si="50"/>
        <v>3.5000000000000003E-2</v>
      </c>
      <c r="H137" s="21">
        <f t="shared" si="51"/>
        <v>1.3779999999999999</v>
      </c>
      <c r="I137" s="21">
        <f t="shared" si="52"/>
        <v>33.633000000000003</v>
      </c>
      <c r="J137" s="21">
        <f t="shared" si="53"/>
        <v>3.7999999999999999E-2</v>
      </c>
      <c r="K137">
        <f t="shared" si="45"/>
        <v>3686.7087845495089</v>
      </c>
      <c r="L137">
        <f t="shared" si="45"/>
        <v>3229.1970000000001</v>
      </c>
      <c r="M137">
        <f t="shared" si="45"/>
        <v>2801.1353405117566</v>
      </c>
      <c r="N137">
        <f t="shared" si="46"/>
        <v>52.082659271170549</v>
      </c>
      <c r="O137">
        <f t="shared" si="46"/>
        <v>49.877000000000002</v>
      </c>
      <c r="P137">
        <f t="shared" si="46"/>
        <v>47.606014926719574</v>
      </c>
      <c r="Q137">
        <f t="shared" si="47"/>
        <v>35.256230791825217</v>
      </c>
      <c r="R137">
        <f t="shared" si="47"/>
        <v>33.633000000000003</v>
      </c>
      <c r="S137">
        <f t="shared" si="47"/>
        <v>31.9795856899127</v>
      </c>
    </row>
    <row r="138" spans="1:19" x14ac:dyDescent="0.15">
      <c r="A138" s="2">
        <v>41</v>
      </c>
      <c r="B138" s="21">
        <f>VLOOKUP($A138, LMSData,2+データ入力部!$AE$4*3,0)</f>
        <v>0.51500000000000001</v>
      </c>
      <c r="C138" s="21">
        <f>VLOOKUP($A138, LMSData,3+データ入力部!$AE$4*3,0)</f>
        <v>3242.4189999999999</v>
      </c>
      <c r="D138" s="21">
        <f>VLOOKUP($A138, LMSData,4+データ入力部!$AE$4*3,0)</f>
        <v>0.106</v>
      </c>
      <c r="E138" s="21">
        <f t="shared" si="48"/>
        <v>1.617</v>
      </c>
      <c r="F138" s="21">
        <f t="shared" si="49"/>
        <v>49.92</v>
      </c>
      <c r="G138" s="21">
        <f t="shared" si="50"/>
        <v>3.5000000000000003E-2</v>
      </c>
      <c r="H138" s="21">
        <f t="shared" si="51"/>
        <v>1.3660000000000001</v>
      </c>
      <c r="I138" s="21">
        <f t="shared" si="52"/>
        <v>33.661999999999999</v>
      </c>
      <c r="J138" s="21">
        <f t="shared" si="53"/>
        <v>3.7999999999999999E-2</v>
      </c>
      <c r="K138">
        <f t="shared" si="45"/>
        <v>3697.374233252363</v>
      </c>
      <c r="L138">
        <f t="shared" si="45"/>
        <v>3242.4189999999999</v>
      </c>
      <c r="M138">
        <f t="shared" si="45"/>
        <v>2816.4843212536007</v>
      </c>
      <c r="N138">
        <f t="shared" si="46"/>
        <v>52.129135162720374</v>
      </c>
      <c r="O138">
        <f t="shared" si="46"/>
        <v>49.92</v>
      </c>
      <c r="P138">
        <f t="shared" si="46"/>
        <v>47.648807147662467</v>
      </c>
      <c r="Q138">
        <f t="shared" si="47"/>
        <v>35.287090942026474</v>
      </c>
      <c r="R138">
        <f t="shared" si="47"/>
        <v>33.661999999999999</v>
      </c>
      <c r="S138">
        <f t="shared" si="47"/>
        <v>32.007659344585612</v>
      </c>
    </row>
    <row r="139" spans="1:19" x14ac:dyDescent="0.15">
      <c r="A139" s="2">
        <v>41.142857142857146</v>
      </c>
      <c r="B139" s="21">
        <f>VLOOKUP($A139, LMSData,2+データ入力部!$AE$4*3,0)</f>
        <v>0.51600000000000001</v>
      </c>
      <c r="C139" s="21">
        <f>VLOOKUP($A139, LMSData,3+データ入力部!$AE$4*3,0)</f>
        <v>3255.6030000000001</v>
      </c>
      <c r="D139" s="21">
        <f>VLOOKUP($A139, LMSData,4+データ入力部!$AE$4*3,0)</f>
        <v>0.106</v>
      </c>
      <c r="E139" s="21">
        <f t="shared" si="48"/>
        <v>1.5860000000000001</v>
      </c>
      <c r="F139" s="21">
        <f t="shared" si="49"/>
        <v>49.963000000000001</v>
      </c>
      <c r="G139" s="21">
        <f t="shared" si="50"/>
        <v>3.5000000000000003E-2</v>
      </c>
      <c r="H139" s="21">
        <f t="shared" si="51"/>
        <v>1.353</v>
      </c>
      <c r="I139" s="21">
        <f t="shared" si="52"/>
        <v>33.691000000000003</v>
      </c>
      <c r="J139" s="21">
        <f t="shared" si="53"/>
        <v>3.7999999999999999E-2</v>
      </c>
      <c r="K139">
        <f t="shared" si="45"/>
        <v>3712.3768368772403</v>
      </c>
      <c r="L139">
        <f t="shared" si="45"/>
        <v>3255.6030000000001</v>
      </c>
      <c r="M139">
        <f t="shared" si="45"/>
        <v>2827.9076917049315</v>
      </c>
      <c r="N139">
        <f t="shared" si="46"/>
        <v>52.175520971774048</v>
      </c>
      <c r="O139">
        <f t="shared" si="46"/>
        <v>49.963000000000001</v>
      </c>
      <c r="P139">
        <f t="shared" si="46"/>
        <v>47.691492914219324</v>
      </c>
      <c r="Q139">
        <f t="shared" si="47"/>
        <v>35.317990684607715</v>
      </c>
      <c r="R139">
        <f t="shared" si="47"/>
        <v>33.691000000000003</v>
      </c>
      <c r="S139">
        <f t="shared" si="47"/>
        <v>32.035775045424685</v>
      </c>
    </row>
    <row r="140" spans="1:19" x14ac:dyDescent="0.15">
      <c r="A140" s="2">
        <v>41.285714285714285</v>
      </c>
      <c r="B140" s="21">
        <f>VLOOKUP($A140, LMSData,2+データ入力部!$AE$4*3,0)</f>
        <v>0.51700000000000002</v>
      </c>
      <c r="C140" s="21">
        <f>VLOOKUP($A140, LMSData,3+データ入力部!$AE$4*3,0)</f>
        <v>3281.8780000000002</v>
      </c>
      <c r="D140" s="21">
        <f>VLOOKUP($A140, LMSData,4+データ入力部!$AE$4*3,0)</f>
        <v>0.105</v>
      </c>
      <c r="E140" s="21">
        <f t="shared" si="48"/>
        <v>1.524</v>
      </c>
      <c r="F140" s="21">
        <f t="shared" si="49"/>
        <v>50.045999999999999</v>
      </c>
      <c r="G140" s="21">
        <f t="shared" si="50"/>
        <v>3.5000000000000003E-2</v>
      </c>
      <c r="H140" s="21">
        <f t="shared" si="51"/>
        <v>1.327</v>
      </c>
      <c r="I140" s="21">
        <f t="shared" si="52"/>
        <v>33.749000000000002</v>
      </c>
      <c r="J140" s="21">
        <f t="shared" si="53"/>
        <v>3.6999999999999998E-2</v>
      </c>
      <c r="K140">
        <f t="shared" si="45"/>
        <v>3737.826846453569</v>
      </c>
      <c r="L140">
        <f t="shared" si="45"/>
        <v>3281.8780000000002</v>
      </c>
      <c r="M140">
        <f t="shared" si="45"/>
        <v>2854.6325058589896</v>
      </c>
      <c r="N140">
        <f t="shared" si="46"/>
        <v>52.265175118394893</v>
      </c>
      <c r="O140">
        <f t="shared" si="46"/>
        <v>50.045999999999999</v>
      </c>
      <c r="P140">
        <f t="shared" si="46"/>
        <v>47.773999522001247</v>
      </c>
      <c r="Q140">
        <f t="shared" si="47"/>
        <v>35.337196788160192</v>
      </c>
      <c r="R140">
        <f t="shared" si="47"/>
        <v>33.749000000000002</v>
      </c>
      <c r="S140">
        <f t="shared" si="47"/>
        <v>32.135966960818905</v>
      </c>
    </row>
    <row r="141" spans="1:19" x14ac:dyDescent="0.15">
      <c r="A141" s="2">
        <v>41.428571428571431</v>
      </c>
      <c r="B141" s="21">
        <f>VLOOKUP($A141, LMSData,2+データ入力部!$AE$4*3,0)</f>
        <v>0.51700000000000002</v>
      </c>
      <c r="C141" s="21">
        <f>VLOOKUP($A141, LMSData,3+データ入力部!$AE$4*3,0)</f>
        <v>3294.9780000000001</v>
      </c>
      <c r="D141" s="21">
        <f>VLOOKUP($A141, LMSData,4+データ入力部!$AE$4*3,0)</f>
        <v>0.105</v>
      </c>
      <c r="E141" s="21">
        <f t="shared" si="48"/>
        <v>1.494</v>
      </c>
      <c r="F141" s="21">
        <f t="shared" si="49"/>
        <v>50.087000000000003</v>
      </c>
      <c r="G141" s="21">
        <f t="shared" si="50"/>
        <v>3.5000000000000003E-2</v>
      </c>
      <c r="H141" s="21">
        <f t="shared" si="51"/>
        <v>1.3149999999999999</v>
      </c>
      <c r="I141" s="21">
        <f t="shared" si="52"/>
        <v>33.779000000000003</v>
      </c>
      <c r="J141" s="21">
        <f t="shared" si="53"/>
        <v>3.6999999999999998E-2</v>
      </c>
      <c r="K141">
        <f t="shared" si="45"/>
        <v>3752.7468196178797</v>
      </c>
      <c r="L141">
        <f t="shared" si="45"/>
        <v>3294.9780000000001</v>
      </c>
      <c r="M141">
        <f t="shared" si="45"/>
        <v>2866.0271054835803</v>
      </c>
      <c r="N141">
        <f t="shared" si="46"/>
        <v>52.309439427351613</v>
      </c>
      <c r="O141">
        <f t="shared" si="46"/>
        <v>50.087000000000003</v>
      </c>
      <c r="P141">
        <f t="shared" si="46"/>
        <v>47.814722061899943</v>
      </c>
      <c r="Q141">
        <f t="shared" si="47"/>
        <v>35.369048484527909</v>
      </c>
      <c r="R141">
        <f t="shared" si="47"/>
        <v>33.779000000000003</v>
      </c>
      <c r="S141">
        <f t="shared" si="47"/>
        <v>32.165006005017474</v>
      </c>
    </row>
    <row r="142" spans="1:19" x14ac:dyDescent="0.15">
      <c r="A142" s="2">
        <v>41.571428571428569</v>
      </c>
      <c r="B142" s="21">
        <f>VLOOKUP($A142, LMSData,2+データ入力部!$AE$4*3,0)</f>
        <v>0.51900000000000002</v>
      </c>
      <c r="C142" s="21">
        <f>VLOOKUP($A142, LMSData,3+データ入力部!$AE$4*3,0)</f>
        <v>3321.1210000000001</v>
      </c>
      <c r="D142" s="21">
        <f>VLOOKUP($A142, LMSData,4+データ入力部!$AE$4*3,0)</f>
        <v>0.104</v>
      </c>
      <c r="E142" s="21">
        <f t="shared" si="48"/>
        <v>1.4350000000000001</v>
      </c>
      <c r="F142" s="21">
        <f t="shared" si="49"/>
        <v>50.167000000000002</v>
      </c>
      <c r="G142" s="21">
        <f t="shared" si="50"/>
        <v>3.5000000000000003E-2</v>
      </c>
      <c r="H142" s="21">
        <f t="shared" si="51"/>
        <v>1.2889999999999999</v>
      </c>
      <c r="I142" s="21">
        <f t="shared" si="52"/>
        <v>33.837000000000003</v>
      </c>
      <c r="J142" s="21">
        <f t="shared" si="53"/>
        <v>3.6999999999999998E-2</v>
      </c>
      <c r="K142">
        <f t="shared" si="45"/>
        <v>3777.9295816910985</v>
      </c>
      <c r="L142">
        <f t="shared" si="45"/>
        <v>3321.1210000000001</v>
      </c>
      <c r="M142">
        <f t="shared" si="45"/>
        <v>2892.690448467949</v>
      </c>
      <c r="N142">
        <f t="shared" si="46"/>
        <v>52.395845278302275</v>
      </c>
      <c r="O142">
        <f t="shared" si="46"/>
        <v>50.167000000000002</v>
      </c>
      <c r="P142">
        <f t="shared" si="46"/>
        <v>47.894203969578307</v>
      </c>
      <c r="Q142">
        <f t="shared" si="47"/>
        <v>35.430734576611449</v>
      </c>
      <c r="R142">
        <f t="shared" si="47"/>
        <v>33.837000000000003</v>
      </c>
      <c r="S142">
        <f t="shared" si="47"/>
        <v>32.221259787494986</v>
      </c>
    </row>
    <row r="143" spans="1:19" x14ac:dyDescent="0.15">
      <c r="A143" s="2">
        <v>41.714285714285715</v>
      </c>
      <c r="B143" s="21">
        <f>VLOOKUP($A143, LMSData,2+データ入力部!$AE$4*3,0)</f>
        <v>0.51900000000000002</v>
      </c>
      <c r="C143" s="21">
        <f>VLOOKUP($A143, LMSData,3+データ入力部!$AE$4*3,0)</f>
        <v>3334.17</v>
      </c>
      <c r="D143" s="21">
        <f>VLOOKUP($A143, LMSData,4+データ入力部!$AE$4*3,0)</f>
        <v>0.104</v>
      </c>
      <c r="E143" s="21">
        <f t="shared" si="48"/>
        <v>1.4059999999999999</v>
      </c>
      <c r="F143" s="21">
        <f t="shared" si="49"/>
        <v>50.207000000000001</v>
      </c>
      <c r="G143" s="21">
        <f t="shared" si="50"/>
        <v>3.5000000000000003E-2</v>
      </c>
      <c r="H143" s="21">
        <f t="shared" si="51"/>
        <v>1.276</v>
      </c>
      <c r="I143" s="21">
        <f t="shared" si="52"/>
        <v>33.866999999999997</v>
      </c>
      <c r="J143" s="21">
        <f t="shared" si="53"/>
        <v>3.6999999999999998E-2</v>
      </c>
      <c r="K143">
        <f t="shared" si="45"/>
        <v>3792.7734260170014</v>
      </c>
      <c r="L143">
        <f t="shared" si="45"/>
        <v>3334.17</v>
      </c>
      <c r="M143">
        <f t="shared" si="45"/>
        <v>2904.0561041191759</v>
      </c>
      <c r="N143">
        <f t="shared" si="46"/>
        <v>52.439030947425444</v>
      </c>
      <c r="O143">
        <f t="shared" si="46"/>
        <v>50.207000000000001</v>
      </c>
      <c r="P143">
        <f t="shared" si="46"/>
        <v>47.933918053713867</v>
      </c>
      <c r="Q143">
        <f t="shared" si="47"/>
        <v>35.462626534462295</v>
      </c>
      <c r="R143">
        <f t="shared" si="47"/>
        <v>33.866999999999997</v>
      </c>
      <c r="S143">
        <f t="shared" si="47"/>
        <v>32.250339603392185</v>
      </c>
    </row>
    <row r="144" spans="1:19" x14ac:dyDescent="0.15">
      <c r="A144" s="2">
        <v>41.857142857142854</v>
      </c>
      <c r="B144" s="21">
        <f>VLOOKUP($A144, LMSData,2+データ入力部!$AE$4*3,0)</f>
        <v>0.52100000000000002</v>
      </c>
      <c r="C144" s="21">
        <f>VLOOKUP($A144, LMSData,3+データ入力部!$AE$4*3,0)</f>
        <v>3360.2370000000001</v>
      </c>
      <c r="D144" s="21">
        <f>VLOOKUP($A144, LMSData,4+データ入力部!$AE$4*3,0)</f>
        <v>0.10299999999999999</v>
      </c>
      <c r="E144" s="21">
        <f t="shared" si="48"/>
        <v>1.349</v>
      </c>
      <c r="F144" s="21">
        <f t="shared" si="49"/>
        <v>50.284999999999997</v>
      </c>
      <c r="G144" s="21">
        <f t="shared" si="50"/>
        <v>3.5000000000000003E-2</v>
      </c>
      <c r="H144" s="21">
        <f t="shared" si="51"/>
        <v>1.25</v>
      </c>
      <c r="I144" s="21">
        <f t="shared" si="52"/>
        <v>33.926000000000002</v>
      </c>
      <c r="J144" s="21">
        <f t="shared" si="53"/>
        <v>3.5999999999999997E-2</v>
      </c>
      <c r="K144">
        <f t="shared" si="45"/>
        <v>3817.78459474286</v>
      </c>
      <c r="L144">
        <f t="shared" si="45"/>
        <v>3360.2370000000001</v>
      </c>
      <c r="M144">
        <f t="shared" si="45"/>
        <v>2930.7351494995619</v>
      </c>
      <c r="N144">
        <f t="shared" si="46"/>
        <v>52.523278212264664</v>
      </c>
      <c r="O144">
        <f t="shared" si="46"/>
        <v>50.284999999999997</v>
      </c>
      <c r="P144">
        <f t="shared" si="46"/>
        <v>48.011383187822489</v>
      </c>
      <c r="Q144">
        <f t="shared" si="47"/>
        <v>35.482380406064323</v>
      </c>
      <c r="R144">
        <f t="shared" si="47"/>
        <v>33.926000000000002</v>
      </c>
      <c r="S144">
        <f t="shared" si="47"/>
        <v>32.351553346235455</v>
      </c>
    </row>
  </sheetData>
  <phoneticPr fontId="1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workbookViewId="0">
      <pane xSplit="3" ySplit="4" topLeftCell="D5" activePane="bottomRight" state="frozen"/>
      <selection pane="topRight" activeCell="D1" sqref="D1"/>
      <selection pane="bottomLeft" activeCell="A5" sqref="A5"/>
      <selection pane="bottomRight" activeCell="D5" sqref="D5"/>
    </sheetView>
  </sheetViews>
  <sheetFormatPr defaultRowHeight="14.25" x14ac:dyDescent="0.15"/>
  <sheetData>
    <row r="1" spans="1:13" x14ac:dyDescent="0.15">
      <c r="A1" s="1"/>
      <c r="B1" s="1"/>
      <c r="C1" s="1"/>
      <c r="D1" s="1" t="s">
        <v>84</v>
      </c>
      <c r="E1" s="1"/>
      <c r="F1" s="1"/>
      <c r="G1" s="1"/>
      <c r="H1" s="1"/>
      <c r="I1" s="1"/>
      <c r="J1" s="1"/>
      <c r="K1" s="1"/>
      <c r="L1" s="1" t="s">
        <v>85</v>
      </c>
      <c r="M1" s="1"/>
    </row>
    <row r="2" spans="1:13" x14ac:dyDescent="0.15">
      <c r="A2" s="1"/>
      <c r="B2" s="1"/>
      <c r="C2" s="1"/>
      <c r="D2" s="1" t="s">
        <v>86</v>
      </c>
      <c r="E2" s="1"/>
      <c r="F2" s="1"/>
      <c r="G2" s="1"/>
      <c r="H2" s="1" t="s">
        <v>87</v>
      </c>
      <c r="I2" s="1"/>
      <c r="J2" s="1"/>
      <c r="K2" s="1"/>
      <c r="L2" s="1"/>
      <c r="M2" s="1"/>
    </row>
    <row r="3" spans="1:13" x14ac:dyDescent="0.15">
      <c r="A3" s="1"/>
      <c r="B3" s="1"/>
      <c r="C3" s="1"/>
      <c r="D3" s="1" t="s">
        <v>76</v>
      </c>
      <c r="E3" s="1"/>
      <c r="F3" s="1" t="s">
        <v>77</v>
      </c>
      <c r="G3" s="1"/>
      <c r="H3" s="1" t="s">
        <v>76</v>
      </c>
      <c r="I3" s="1"/>
      <c r="J3" s="1" t="s">
        <v>77</v>
      </c>
      <c r="K3" s="1"/>
      <c r="L3" s="1"/>
      <c r="M3" s="1"/>
    </row>
    <row r="4" spans="1:13" x14ac:dyDescent="0.15">
      <c r="A4" s="1" t="s">
        <v>88</v>
      </c>
      <c r="B4" s="1" t="s">
        <v>89</v>
      </c>
      <c r="C4" s="1"/>
      <c r="D4" s="1" t="s">
        <v>90</v>
      </c>
      <c r="E4" s="1" t="s">
        <v>91</v>
      </c>
      <c r="F4" s="1" t="s">
        <v>90</v>
      </c>
      <c r="G4" s="1" t="s">
        <v>91</v>
      </c>
      <c r="H4" s="1" t="s">
        <v>90</v>
      </c>
      <c r="I4" s="1" t="s">
        <v>91</v>
      </c>
      <c r="J4" s="1" t="s">
        <v>90</v>
      </c>
      <c r="K4" s="1" t="s">
        <v>91</v>
      </c>
      <c r="L4" s="1" t="s">
        <v>90</v>
      </c>
      <c r="M4" s="1" t="s">
        <v>91</v>
      </c>
    </row>
    <row r="5" spans="1:13" x14ac:dyDescent="0.15">
      <c r="A5" s="1">
        <v>22</v>
      </c>
      <c r="B5" s="1">
        <v>0</v>
      </c>
      <c r="C5" s="2">
        <v>22</v>
      </c>
      <c r="D5" s="1">
        <v>373</v>
      </c>
      <c r="E5" s="1">
        <v>328</v>
      </c>
      <c r="F5" s="1">
        <v>366</v>
      </c>
      <c r="G5" s="1">
        <v>321</v>
      </c>
      <c r="H5" s="1">
        <v>329</v>
      </c>
      <c r="I5" s="1">
        <v>291</v>
      </c>
      <c r="J5" s="1">
        <v>349</v>
      </c>
      <c r="K5" s="1">
        <v>303</v>
      </c>
      <c r="L5" s="1">
        <v>25</v>
      </c>
      <c r="M5" s="1">
        <v>23.7</v>
      </c>
    </row>
    <row r="6" spans="1:13" x14ac:dyDescent="0.15">
      <c r="A6" s="1"/>
      <c r="B6" s="1">
        <v>1</v>
      </c>
      <c r="C6" s="2">
        <v>22.142857142857142</v>
      </c>
      <c r="D6" s="1">
        <v>382</v>
      </c>
      <c r="E6" s="1">
        <v>336</v>
      </c>
      <c r="F6" s="1">
        <v>374</v>
      </c>
      <c r="G6" s="1">
        <v>329</v>
      </c>
      <c r="H6" s="1">
        <v>337</v>
      </c>
      <c r="I6" s="1">
        <v>298</v>
      </c>
      <c r="J6" s="1">
        <v>356</v>
      </c>
      <c r="K6" s="1">
        <v>309</v>
      </c>
      <c r="L6" s="1">
        <v>25.2</v>
      </c>
      <c r="M6" s="1">
        <v>23.8</v>
      </c>
    </row>
    <row r="7" spans="1:13" x14ac:dyDescent="0.15">
      <c r="A7" s="1"/>
      <c r="B7" s="1">
        <v>2</v>
      </c>
      <c r="C7" s="2">
        <v>22.285714285714285</v>
      </c>
      <c r="D7" s="1">
        <v>399</v>
      </c>
      <c r="E7" s="1">
        <v>350</v>
      </c>
      <c r="F7" s="1">
        <v>391</v>
      </c>
      <c r="G7" s="1">
        <v>343</v>
      </c>
      <c r="H7" s="1">
        <v>354</v>
      </c>
      <c r="I7" s="1">
        <v>313</v>
      </c>
      <c r="J7" s="1">
        <v>371</v>
      </c>
      <c r="K7" s="1">
        <v>322</v>
      </c>
      <c r="L7" s="1">
        <v>25.4</v>
      </c>
      <c r="M7" s="1">
        <v>24.1</v>
      </c>
    </row>
    <row r="8" spans="1:13" x14ac:dyDescent="0.15">
      <c r="A8" s="1"/>
      <c r="B8" s="1">
        <v>3</v>
      </c>
      <c r="C8" s="2">
        <v>22.428571428571427</v>
      </c>
      <c r="D8" s="1">
        <v>407</v>
      </c>
      <c r="E8" s="1">
        <v>358</v>
      </c>
      <c r="F8" s="1">
        <v>399</v>
      </c>
      <c r="G8" s="1">
        <v>351</v>
      </c>
      <c r="H8" s="1">
        <v>362</v>
      </c>
      <c r="I8" s="1">
        <v>320</v>
      </c>
      <c r="J8" s="1">
        <v>378</v>
      </c>
      <c r="K8" s="1">
        <v>329</v>
      </c>
      <c r="L8" s="1">
        <v>25.5</v>
      </c>
      <c r="M8" s="1">
        <v>24.2</v>
      </c>
    </row>
    <row r="9" spans="1:13" x14ac:dyDescent="0.15">
      <c r="A9" s="1"/>
      <c r="B9" s="1">
        <v>4</v>
      </c>
      <c r="C9" s="2">
        <v>22.571428571428573</v>
      </c>
      <c r="D9" s="1">
        <v>424</v>
      </c>
      <c r="E9" s="1">
        <v>373</v>
      </c>
      <c r="F9" s="1">
        <v>416</v>
      </c>
      <c r="G9" s="1">
        <v>366</v>
      </c>
      <c r="H9" s="1">
        <v>379</v>
      </c>
      <c r="I9" s="1">
        <v>335</v>
      </c>
      <c r="J9" s="1">
        <v>393</v>
      </c>
      <c r="K9" s="1">
        <v>342</v>
      </c>
      <c r="L9" s="1">
        <v>25.8</v>
      </c>
      <c r="M9" s="1">
        <v>24.4</v>
      </c>
    </row>
    <row r="10" spans="1:13" x14ac:dyDescent="0.15">
      <c r="A10" s="1"/>
      <c r="B10" s="1">
        <v>5</v>
      </c>
      <c r="C10" s="2">
        <v>22.714285714285715</v>
      </c>
      <c r="D10" s="1">
        <v>433</v>
      </c>
      <c r="E10" s="1">
        <v>380</v>
      </c>
      <c r="F10" s="1">
        <v>424</v>
      </c>
      <c r="G10" s="1">
        <v>373</v>
      </c>
      <c r="H10" s="1">
        <v>387</v>
      </c>
      <c r="I10" s="1">
        <v>342</v>
      </c>
      <c r="J10" s="1">
        <v>401</v>
      </c>
      <c r="K10" s="1">
        <v>348</v>
      </c>
      <c r="L10" s="1">
        <v>25.9</v>
      </c>
      <c r="M10" s="1">
        <v>24.5</v>
      </c>
    </row>
    <row r="11" spans="1:13" x14ac:dyDescent="0.15">
      <c r="A11" s="1"/>
      <c r="B11" s="1">
        <v>6</v>
      </c>
      <c r="C11" s="2">
        <v>22.857142857142858</v>
      </c>
      <c r="D11" s="1">
        <v>450</v>
      </c>
      <c r="E11" s="1">
        <v>395</v>
      </c>
      <c r="F11" s="1">
        <v>441</v>
      </c>
      <c r="G11" s="1">
        <v>388</v>
      </c>
      <c r="H11" s="1">
        <v>404</v>
      </c>
      <c r="I11" s="1">
        <v>357</v>
      </c>
      <c r="J11" s="1">
        <v>415</v>
      </c>
      <c r="K11" s="1">
        <v>361</v>
      </c>
      <c r="L11" s="1">
        <v>26.2</v>
      </c>
      <c r="M11" s="1">
        <v>24.8</v>
      </c>
    </row>
    <row r="12" spans="1:13" x14ac:dyDescent="0.15">
      <c r="A12" s="1">
        <f>A5+1</f>
        <v>23</v>
      </c>
      <c r="B12" s="1">
        <v>0</v>
      </c>
      <c r="C12" s="2">
        <v>23</v>
      </c>
      <c r="D12" s="1">
        <v>458</v>
      </c>
      <c r="E12" s="1">
        <v>403</v>
      </c>
      <c r="F12" s="1">
        <v>450</v>
      </c>
      <c r="G12" s="1">
        <v>395</v>
      </c>
      <c r="H12" s="1">
        <v>412</v>
      </c>
      <c r="I12" s="1">
        <v>364</v>
      </c>
      <c r="J12" s="1">
        <v>423</v>
      </c>
      <c r="K12" s="1">
        <v>368</v>
      </c>
      <c r="L12" s="1">
        <v>26.3</v>
      </c>
      <c r="M12" s="1">
        <v>24.9</v>
      </c>
    </row>
    <row r="13" spans="1:13" x14ac:dyDescent="0.15">
      <c r="A13" s="1"/>
      <c r="B13" s="1">
        <v>1</v>
      </c>
      <c r="C13" s="2">
        <v>23.142857142857142</v>
      </c>
      <c r="D13" s="1">
        <v>467</v>
      </c>
      <c r="E13" s="1">
        <v>410</v>
      </c>
      <c r="F13" s="1">
        <v>458</v>
      </c>
      <c r="G13" s="1">
        <v>403</v>
      </c>
      <c r="H13" s="1">
        <v>421</v>
      </c>
      <c r="I13" s="1">
        <v>372</v>
      </c>
      <c r="J13" s="1">
        <v>430</v>
      </c>
      <c r="K13" s="1">
        <v>374</v>
      </c>
      <c r="L13" s="1">
        <v>26.4</v>
      </c>
      <c r="M13" s="1">
        <v>25</v>
      </c>
    </row>
    <row r="14" spans="1:13" x14ac:dyDescent="0.15">
      <c r="A14" s="1"/>
      <c r="B14" s="1">
        <v>2</v>
      </c>
      <c r="C14" s="2">
        <v>23.285714285714285</v>
      </c>
      <c r="D14" s="1">
        <v>484</v>
      </c>
      <c r="E14" s="1">
        <v>425</v>
      </c>
      <c r="F14" s="1">
        <v>475</v>
      </c>
      <c r="G14" s="1">
        <v>417</v>
      </c>
      <c r="H14" s="1">
        <v>437</v>
      </c>
      <c r="I14" s="1">
        <v>387</v>
      </c>
      <c r="J14" s="1">
        <v>445</v>
      </c>
      <c r="K14" s="1">
        <v>387</v>
      </c>
      <c r="L14" s="1">
        <v>26.7</v>
      </c>
      <c r="M14" s="1">
        <v>25.3</v>
      </c>
    </row>
    <row r="15" spans="1:13" x14ac:dyDescent="0.15">
      <c r="A15" s="1"/>
      <c r="B15" s="1">
        <v>3</v>
      </c>
      <c r="C15" s="2">
        <v>23.428571428571427</v>
      </c>
      <c r="D15" s="1">
        <v>493</v>
      </c>
      <c r="E15" s="1">
        <v>433</v>
      </c>
      <c r="F15" s="1">
        <v>484</v>
      </c>
      <c r="G15" s="1">
        <v>425</v>
      </c>
      <c r="H15" s="1">
        <v>446</v>
      </c>
      <c r="I15" s="1">
        <v>394</v>
      </c>
      <c r="J15" s="1">
        <v>453</v>
      </c>
      <c r="K15" s="1">
        <v>394</v>
      </c>
      <c r="L15" s="1">
        <v>26.8</v>
      </c>
      <c r="M15" s="1">
        <v>25.4</v>
      </c>
    </row>
    <row r="16" spans="1:13" x14ac:dyDescent="0.15">
      <c r="A16" s="1"/>
      <c r="B16" s="1">
        <v>4</v>
      </c>
      <c r="C16" s="2">
        <v>23.571428571428573</v>
      </c>
      <c r="D16" s="1">
        <v>510</v>
      </c>
      <c r="E16" s="1">
        <v>448</v>
      </c>
      <c r="F16" s="1">
        <v>501</v>
      </c>
      <c r="G16" s="1">
        <v>440</v>
      </c>
      <c r="H16" s="1">
        <v>463</v>
      </c>
      <c r="I16" s="1">
        <v>409</v>
      </c>
      <c r="J16" s="1">
        <v>468</v>
      </c>
      <c r="K16" s="1">
        <v>407</v>
      </c>
      <c r="L16" s="1">
        <v>27.1</v>
      </c>
      <c r="M16" s="1">
        <v>25.6</v>
      </c>
    </row>
    <row r="17" spans="1:13" x14ac:dyDescent="0.15">
      <c r="A17" s="1"/>
      <c r="B17" s="1">
        <v>5</v>
      </c>
      <c r="C17" s="2">
        <v>23.714285714285715</v>
      </c>
      <c r="D17" s="1">
        <v>518</v>
      </c>
      <c r="E17" s="1">
        <v>455</v>
      </c>
      <c r="F17" s="1">
        <v>509</v>
      </c>
      <c r="G17" s="1">
        <v>448</v>
      </c>
      <c r="H17" s="1">
        <v>471</v>
      </c>
      <c r="I17" s="1">
        <v>417</v>
      </c>
      <c r="J17" s="1">
        <v>476</v>
      </c>
      <c r="K17" s="1">
        <v>414</v>
      </c>
      <c r="L17" s="1">
        <v>27.2</v>
      </c>
      <c r="M17" s="1">
        <v>25.7</v>
      </c>
    </row>
    <row r="18" spans="1:13" x14ac:dyDescent="0.15">
      <c r="A18" s="1"/>
      <c r="B18" s="1">
        <v>6</v>
      </c>
      <c r="C18" s="2">
        <v>23.857142857142858</v>
      </c>
      <c r="D18" s="1">
        <v>535</v>
      </c>
      <c r="E18" s="1">
        <v>471</v>
      </c>
      <c r="F18" s="1">
        <v>527</v>
      </c>
      <c r="G18" s="1">
        <v>463</v>
      </c>
      <c r="H18" s="1">
        <v>488</v>
      </c>
      <c r="I18" s="1">
        <v>432</v>
      </c>
      <c r="J18" s="1">
        <v>491</v>
      </c>
      <c r="K18" s="1">
        <v>427</v>
      </c>
      <c r="L18" s="1">
        <v>27.5</v>
      </c>
      <c r="M18" s="1">
        <v>26</v>
      </c>
    </row>
    <row r="19" spans="1:13" x14ac:dyDescent="0.15">
      <c r="A19" s="1">
        <f>A12+1</f>
        <v>24</v>
      </c>
      <c r="B19" s="1">
        <v>0</v>
      </c>
      <c r="C19" s="2">
        <v>24</v>
      </c>
      <c r="D19" s="1">
        <v>544</v>
      </c>
      <c r="E19" s="1">
        <v>478</v>
      </c>
      <c r="F19" s="1">
        <v>535</v>
      </c>
      <c r="G19" s="1">
        <v>470</v>
      </c>
      <c r="H19" s="1">
        <v>497</v>
      </c>
      <c r="I19" s="1">
        <v>439</v>
      </c>
      <c r="J19" s="1">
        <v>499</v>
      </c>
      <c r="K19" s="1">
        <v>434</v>
      </c>
      <c r="L19" s="1">
        <v>27.6</v>
      </c>
      <c r="M19" s="1">
        <v>26.1</v>
      </c>
    </row>
    <row r="20" spans="1:13" x14ac:dyDescent="0.15">
      <c r="A20" s="1"/>
      <c r="B20" s="1">
        <v>1</v>
      </c>
      <c r="C20" s="2">
        <v>24.142857142857142</v>
      </c>
      <c r="D20" s="1">
        <v>553</v>
      </c>
      <c r="E20" s="1">
        <v>486</v>
      </c>
      <c r="F20" s="1">
        <v>544</v>
      </c>
      <c r="G20" s="1">
        <v>478</v>
      </c>
      <c r="H20" s="1">
        <v>506</v>
      </c>
      <c r="I20" s="1">
        <v>447</v>
      </c>
      <c r="J20" s="1">
        <v>507</v>
      </c>
      <c r="K20" s="1">
        <v>441</v>
      </c>
      <c r="L20" s="1">
        <v>27.8</v>
      </c>
      <c r="M20" s="1">
        <v>26.2</v>
      </c>
    </row>
    <row r="21" spans="1:13" x14ac:dyDescent="0.15">
      <c r="A21" s="1"/>
      <c r="B21" s="1">
        <v>2</v>
      </c>
      <c r="C21" s="2">
        <v>24.285714285714285</v>
      </c>
      <c r="D21" s="1">
        <v>570</v>
      </c>
      <c r="E21" s="1">
        <v>501</v>
      </c>
      <c r="F21" s="1">
        <v>562</v>
      </c>
      <c r="G21" s="1">
        <v>494</v>
      </c>
      <c r="H21" s="1">
        <v>523</v>
      </c>
      <c r="I21" s="1">
        <v>462</v>
      </c>
      <c r="J21" s="1">
        <v>522</v>
      </c>
      <c r="K21" s="1">
        <v>455</v>
      </c>
      <c r="L21" s="1">
        <v>28</v>
      </c>
      <c r="M21" s="1">
        <v>26.5</v>
      </c>
    </row>
    <row r="22" spans="1:13" x14ac:dyDescent="0.15">
      <c r="A22" s="1"/>
      <c r="B22" s="1">
        <v>3</v>
      </c>
      <c r="C22" s="2">
        <v>24.428571428571427</v>
      </c>
      <c r="D22" s="1">
        <v>579</v>
      </c>
      <c r="E22" s="1">
        <v>509</v>
      </c>
      <c r="F22" s="1">
        <v>571</v>
      </c>
      <c r="G22" s="1">
        <v>501</v>
      </c>
      <c r="H22" s="1">
        <v>532</v>
      </c>
      <c r="I22" s="1">
        <v>470</v>
      </c>
      <c r="J22" s="1">
        <v>530</v>
      </c>
      <c r="K22" s="1">
        <v>462</v>
      </c>
      <c r="L22" s="1">
        <v>28.2</v>
      </c>
      <c r="M22" s="1">
        <v>26.6</v>
      </c>
    </row>
    <row r="23" spans="1:13" x14ac:dyDescent="0.15">
      <c r="A23" s="1"/>
      <c r="B23" s="1">
        <v>4</v>
      </c>
      <c r="C23" s="2">
        <v>24.571428571428573</v>
      </c>
      <c r="D23" s="1">
        <v>597</v>
      </c>
      <c r="E23" s="1">
        <v>525</v>
      </c>
      <c r="F23" s="1">
        <v>589</v>
      </c>
      <c r="G23" s="1">
        <v>517</v>
      </c>
      <c r="H23" s="1">
        <v>549</v>
      </c>
      <c r="I23" s="1">
        <v>485</v>
      </c>
      <c r="J23" s="1">
        <v>546</v>
      </c>
      <c r="K23" s="1">
        <v>476</v>
      </c>
      <c r="L23" s="1">
        <v>28.5</v>
      </c>
      <c r="M23" s="1">
        <v>26.8</v>
      </c>
    </row>
    <row r="24" spans="1:13" x14ac:dyDescent="0.15">
      <c r="A24" s="1"/>
      <c r="B24" s="1">
        <v>5</v>
      </c>
      <c r="C24" s="2">
        <v>24.714285714285715</v>
      </c>
      <c r="D24" s="1">
        <v>606</v>
      </c>
      <c r="E24" s="1">
        <v>532</v>
      </c>
      <c r="F24" s="1">
        <v>598</v>
      </c>
      <c r="G24" s="1">
        <v>525</v>
      </c>
      <c r="H24" s="1">
        <v>558</v>
      </c>
      <c r="I24" s="1">
        <v>493</v>
      </c>
      <c r="J24" s="1">
        <v>555</v>
      </c>
      <c r="K24" s="1">
        <v>483</v>
      </c>
      <c r="L24" s="1">
        <v>28.6</v>
      </c>
      <c r="M24" s="1">
        <v>27</v>
      </c>
    </row>
    <row r="25" spans="1:13" x14ac:dyDescent="0.15">
      <c r="A25" s="1"/>
      <c r="B25" s="1">
        <v>6</v>
      </c>
      <c r="C25" s="2">
        <v>24.857142857142858</v>
      </c>
      <c r="D25" s="1">
        <v>624</v>
      </c>
      <c r="E25" s="1">
        <v>548</v>
      </c>
      <c r="F25" s="1">
        <v>616</v>
      </c>
      <c r="G25" s="1">
        <v>541</v>
      </c>
      <c r="H25" s="1">
        <v>576</v>
      </c>
      <c r="I25" s="1">
        <v>509</v>
      </c>
      <c r="J25" s="1">
        <v>571</v>
      </c>
      <c r="K25" s="1">
        <v>498</v>
      </c>
      <c r="L25" s="1">
        <v>28.9</v>
      </c>
      <c r="M25" s="1">
        <v>27.2</v>
      </c>
    </row>
    <row r="26" spans="1:13" x14ac:dyDescent="0.15">
      <c r="A26" s="1">
        <f>A19+1</f>
        <v>25</v>
      </c>
      <c r="B26" s="1">
        <v>0</v>
      </c>
      <c r="C26" s="2">
        <v>25</v>
      </c>
      <c r="D26" s="1">
        <v>633</v>
      </c>
      <c r="E26" s="1">
        <v>556</v>
      </c>
      <c r="F26" s="1">
        <v>625</v>
      </c>
      <c r="G26" s="1">
        <v>549</v>
      </c>
      <c r="H26" s="1">
        <v>585</v>
      </c>
      <c r="I26" s="1">
        <v>516</v>
      </c>
      <c r="J26" s="1">
        <v>579</v>
      </c>
      <c r="K26" s="1">
        <v>505</v>
      </c>
      <c r="L26" s="1">
        <v>29</v>
      </c>
      <c r="M26" s="1">
        <v>27.4</v>
      </c>
    </row>
    <row r="27" spans="1:13" x14ac:dyDescent="0.15">
      <c r="A27" s="1"/>
      <c r="B27" s="1">
        <v>1</v>
      </c>
      <c r="C27" s="2">
        <v>25.142857142857142</v>
      </c>
      <c r="D27" s="1">
        <v>642</v>
      </c>
      <c r="E27" s="1">
        <v>564</v>
      </c>
      <c r="F27" s="1">
        <v>634</v>
      </c>
      <c r="G27" s="1">
        <v>557</v>
      </c>
      <c r="H27" s="1">
        <v>594</v>
      </c>
      <c r="I27" s="1">
        <v>524</v>
      </c>
      <c r="J27" s="1">
        <v>588</v>
      </c>
      <c r="K27" s="1">
        <v>512</v>
      </c>
      <c r="L27" s="1">
        <v>29.2</v>
      </c>
      <c r="M27" s="1">
        <v>27.5</v>
      </c>
    </row>
    <row r="28" spans="1:13" x14ac:dyDescent="0.15">
      <c r="A28" s="1"/>
      <c r="B28" s="1">
        <v>2</v>
      </c>
      <c r="C28" s="2">
        <v>25.285714285714285</v>
      </c>
      <c r="D28" s="1">
        <v>660</v>
      </c>
      <c r="E28" s="1">
        <v>581</v>
      </c>
      <c r="F28" s="1">
        <v>653</v>
      </c>
      <c r="G28" s="1">
        <v>574</v>
      </c>
      <c r="H28" s="1">
        <v>612</v>
      </c>
      <c r="I28" s="1">
        <v>540</v>
      </c>
      <c r="J28" s="1">
        <v>605</v>
      </c>
      <c r="K28" s="1">
        <v>528</v>
      </c>
      <c r="L28" s="1">
        <v>29.5</v>
      </c>
      <c r="M28" s="1">
        <v>27.8</v>
      </c>
    </row>
    <row r="29" spans="1:13" x14ac:dyDescent="0.15">
      <c r="A29" s="1"/>
      <c r="B29" s="1">
        <v>3</v>
      </c>
      <c r="C29" s="2">
        <v>25.428571428571427</v>
      </c>
      <c r="D29" s="1">
        <v>670</v>
      </c>
      <c r="E29" s="1">
        <v>589</v>
      </c>
      <c r="F29" s="1">
        <v>662</v>
      </c>
      <c r="G29" s="1">
        <v>582</v>
      </c>
      <c r="H29" s="1">
        <v>621</v>
      </c>
      <c r="I29" s="1">
        <v>548</v>
      </c>
      <c r="J29" s="1">
        <v>614</v>
      </c>
      <c r="K29" s="1">
        <v>535</v>
      </c>
      <c r="L29" s="1">
        <v>29.6</v>
      </c>
      <c r="M29" s="1">
        <v>27.9</v>
      </c>
    </row>
    <row r="30" spans="1:13" x14ac:dyDescent="0.15">
      <c r="A30" s="1"/>
      <c r="B30" s="1">
        <v>4</v>
      </c>
      <c r="C30" s="2">
        <v>25.571428571428573</v>
      </c>
      <c r="D30" s="1">
        <v>689</v>
      </c>
      <c r="E30" s="1">
        <v>605</v>
      </c>
      <c r="F30" s="1">
        <v>682</v>
      </c>
      <c r="G30" s="1">
        <v>599</v>
      </c>
      <c r="H30" s="1">
        <v>640</v>
      </c>
      <c r="I30" s="1">
        <v>565</v>
      </c>
      <c r="J30" s="1">
        <v>631</v>
      </c>
      <c r="K30" s="1">
        <v>551</v>
      </c>
      <c r="L30" s="1">
        <v>29.9</v>
      </c>
      <c r="M30" s="1">
        <v>28.2</v>
      </c>
    </row>
    <row r="31" spans="1:13" x14ac:dyDescent="0.15">
      <c r="A31" s="1"/>
      <c r="B31" s="1">
        <v>5</v>
      </c>
      <c r="C31" s="2">
        <v>25.714285714285715</v>
      </c>
      <c r="D31" s="1">
        <v>698</v>
      </c>
      <c r="E31" s="1">
        <v>614</v>
      </c>
      <c r="F31" s="1">
        <v>691</v>
      </c>
      <c r="G31" s="1">
        <v>607</v>
      </c>
      <c r="H31" s="1">
        <v>649</v>
      </c>
      <c r="I31" s="1">
        <v>573</v>
      </c>
      <c r="J31" s="1">
        <v>640</v>
      </c>
      <c r="K31" s="1">
        <v>559</v>
      </c>
      <c r="L31" s="1">
        <v>30.1</v>
      </c>
      <c r="M31" s="1">
        <v>28.4</v>
      </c>
    </row>
    <row r="32" spans="1:13" x14ac:dyDescent="0.15">
      <c r="A32" s="1"/>
      <c r="B32" s="1">
        <v>6</v>
      </c>
      <c r="C32" s="2">
        <v>25.857142857142858</v>
      </c>
      <c r="D32" s="1">
        <v>717</v>
      </c>
      <c r="E32" s="1">
        <v>631</v>
      </c>
      <c r="F32" s="1">
        <v>711</v>
      </c>
      <c r="G32" s="1">
        <v>625</v>
      </c>
      <c r="H32" s="1">
        <v>668</v>
      </c>
      <c r="I32" s="1">
        <v>589</v>
      </c>
      <c r="J32" s="1">
        <v>659</v>
      </c>
      <c r="K32" s="1">
        <v>575</v>
      </c>
      <c r="L32" s="1">
        <v>30.4</v>
      </c>
      <c r="M32" s="1">
        <v>28.7</v>
      </c>
    </row>
    <row r="33" spans="1:13" x14ac:dyDescent="0.15">
      <c r="A33" s="1">
        <f>A26+1</f>
        <v>26</v>
      </c>
      <c r="B33" s="1">
        <v>0</v>
      </c>
      <c r="C33" s="2">
        <v>26</v>
      </c>
      <c r="D33" s="1">
        <v>727</v>
      </c>
      <c r="E33" s="1">
        <v>639</v>
      </c>
      <c r="F33" s="1">
        <v>721</v>
      </c>
      <c r="G33" s="1">
        <v>633</v>
      </c>
      <c r="H33" s="1">
        <v>677</v>
      </c>
      <c r="I33" s="1">
        <v>598</v>
      </c>
      <c r="J33" s="1">
        <v>668</v>
      </c>
      <c r="K33" s="1">
        <v>583</v>
      </c>
      <c r="L33" s="1">
        <v>30.5</v>
      </c>
      <c r="M33" s="1">
        <v>28.8</v>
      </c>
    </row>
    <row r="34" spans="1:13" x14ac:dyDescent="0.15">
      <c r="A34" s="1"/>
      <c r="B34" s="1">
        <v>1</v>
      </c>
      <c r="C34" s="2">
        <v>26.142857142857142</v>
      </c>
      <c r="D34" s="1">
        <v>737</v>
      </c>
      <c r="E34" s="1">
        <v>648</v>
      </c>
      <c r="F34" s="1">
        <v>730</v>
      </c>
      <c r="G34" s="1">
        <v>642</v>
      </c>
      <c r="H34" s="1">
        <v>687</v>
      </c>
      <c r="I34" s="1">
        <v>606</v>
      </c>
      <c r="J34" s="1">
        <v>677</v>
      </c>
      <c r="K34" s="1">
        <v>591</v>
      </c>
      <c r="L34" s="1">
        <v>30.7</v>
      </c>
      <c r="M34" s="1">
        <v>29</v>
      </c>
    </row>
    <row r="35" spans="1:13" x14ac:dyDescent="0.15">
      <c r="A35" s="1"/>
      <c r="B35" s="1">
        <v>2</v>
      </c>
      <c r="C35" s="2">
        <v>26.285714285714285</v>
      </c>
      <c r="D35" s="1">
        <v>757</v>
      </c>
      <c r="E35" s="1">
        <v>665</v>
      </c>
      <c r="F35" s="1">
        <v>750</v>
      </c>
      <c r="G35" s="1">
        <v>660</v>
      </c>
      <c r="H35" s="1">
        <v>706</v>
      </c>
      <c r="I35" s="1">
        <v>623</v>
      </c>
      <c r="J35" s="1">
        <v>696</v>
      </c>
      <c r="K35" s="1">
        <v>608</v>
      </c>
      <c r="L35" s="1">
        <v>31</v>
      </c>
      <c r="M35" s="1">
        <v>29.3</v>
      </c>
    </row>
    <row r="36" spans="1:13" x14ac:dyDescent="0.15">
      <c r="A36" s="1"/>
      <c r="B36" s="1">
        <v>3</v>
      </c>
      <c r="C36" s="2">
        <v>26.428571428571427</v>
      </c>
      <c r="D36" s="1">
        <v>766</v>
      </c>
      <c r="E36" s="1">
        <v>674</v>
      </c>
      <c r="F36" s="1">
        <v>761</v>
      </c>
      <c r="G36" s="1">
        <v>669</v>
      </c>
      <c r="H36" s="1">
        <v>716</v>
      </c>
      <c r="I36" s="1">
        <v>632</v>
      </c>
      <c r="J36" s="1">
        <v>706</v>
      </c>
      <c r="K36" s="1">
        <v>617</v>
      </c>
      <c r="L36" s="1">
        <v>31.2</v>
      </c>
      <c r="M36" s="1">
        <v>29.5</v>
      </c>
    </row>
    <row r="37" spans="1:13" x14ac:dyDescent="0.15">
      <c r="A37" s="1"/>
      <c r="B37" s="1">
        <v>4</v>
      </c>
      <c r="C37" s="2">
        <v>26.571428571428573</v>
      </c>
      <c r="D37" s="1">
        <v>787</v>
      </c>
      <c r="E37" s="1">
        <v>692</v>
      </c>
      <c r="F37" s="1">
        <v>781</v>
      </c>
      <c r="G37" s="1">
        <v>687</v>
      </c>
      <c r="H37" s="1">
        <v>736</v>
      </c>
      <c r="I37" s="1">
        <v>649</v>
      </c>
      <c r="J37" s="1">
        <v>726</v>
      </c>
      <c r="K37" s="1">
        <v>634</v>
      </c>
      <c r="L37" s="1">
        <v>31.5</v>
      </c>
      <c r="M37" s="1">
        <v>29.8</v>
      </c>
    </row>
    <row r="38" spans="1:13" x14ac:dyDescent="0.15">
      <c r="A38" s="1"/>
      <c r="B38" s="1">
        <v>5</v>
      </c>
      <c r="C38" s="2">
        <v>26.714285714285715</v>
      </c>
      <c r="D38" s="1">
        <v>797</v>
      </c>
      <c r="E38" s="1">
        <v>701</v>
      </c>
      <c r="F38" s="1">
        <v>791</v>
      </c>
      <c r="G38" s="1">
        <v>696</v>
      </c>
      <c r="H38" s="1">
        <v>746</v>
      </c>
      <c r="I38" s="1">
        <v>658</v>
      </c>
      <c r="J38" s="1">
        <v>736</v>
      </c>
      <c r="K38" s="1">
        <v>643</v>
      </c>
      <c r="L38" s="1">
        <v>31.6</v>
      </c>
      <c r="M38" s="1">
        <v>29.9</v>
      </c>
    </row>
    <row r="39" spans="1:13" x14ac:dyDescent="0.15">
      <c r="A39" s="1"/>
      <c r="B39" s="1">
        <v>6</v>
      </c>
      <c r="C39" s="2">
        <v>26.857142857142858</v>
      </c>
      <c r="D39" s="1">
        <v>818</v>
      </c>
      <c r="E39" s="1">
        <v>719</v>
      </c>
      <c r="F39" s="1">
        <v>812</v>
      </c>
      <c r="G39" s="1">
        <v>714</v>
      </c>
      <c r="H39" s="1">
        <v>766</v>
      </c>
      <c r="I39" s="1">
        <v>676</v>
      </c>
      <c r="J39" s="1">
        <v>756</v>
      </c>
      <c r="K39" s="1">
        <v>661</v>
      </c>
      <c r="L39" s="1">
        <v>32</v>
      </c>
      <c r="M39" s="1">
        <v>30.3</v>
      </c>
    </row>
    <row r="40" spans="1:13" x14ac:dyDescent="0.15">
      <c r="A40" s="1">
        <f>A33+1</f>
        <v>27</v>
      </c>
      <c r="B40" s="1">
        <v>0</v>
      </c>
      <c r="C40" s="2">
        <v>27</v>
      </c>
      <c r="D40" s="1">
        <v>828</v>
      </c>
      <c r="E40" s="1">
        <v>728</v>
      </c>
      <c r="F40" s="1">
        <v>823</v>
      </c>
      <c r="G40" s="1">
        <v>723</v>
      </c>
      <c r="H40" s="1">
        <v>776</v>
      </c>
      <c r="I40" s="1">
        <v>685</v>
      </c>
      <c r="J40" s="1">
        <v>766</v>
      </c>
      <c r="K40" s="1">
        <v>670</v>
      </c>
      <c r="L40" s="1">
        <v>32.1</v>
      </c>
      <c r="M40" s="1">
        <v>30.4</v>
      </c>
    </row>
    <row r="41" spans="1:13" x14ac:dyDescent="0.15">
      <c r="A41" s="1"/>
      <c r="B41" s="1">
        <v>1</v>
      </c>
      <c r="C41" s="2">
        <v>27.142857142857142</v>
      </c>
      <c r="D41" s="1">
        <v>838</v>
      </c>
      <c r="E41" s="1">
        <v>737</v>
      </c>
      <c r="F41" s="1">
        <v>834</v>
      </c>
      <c r="G41" s="1">
        <v>733</v>
      </c>
      <c r="H41" s="1">
        <v>787</v>
      </c>
      <c r="I41" s="1">
        <v>694</v>
      </c>
      <c r="J41" s="1">
        <v>777</v>
      </c>
      <c r="K41" s="1">
        <v>680</v>
      </c>
      <c r="L41" s="1">
        <v>32.299999999999997</v>
      </c>
      <c r="M41" s="1">
        <v>30.6</v>
      </c>
    </row>
    <row r="42" spans="1:13" x14ac:dyDescent="0.15">
      <c r="A42" s="1"/>
      <c r="B42" s="1">
        <v>2</v>
      </c>
      <c r="C42" s="2">
        <v>27.285714285714285</v>
      </c>
      <c r="D42" s="1">
        <v>860</v>
      </c>
      <c r="E42" s="1">
        <v>756</v>
      </c>
      <c r="F42" s="1">
        <v>855</v>
      </c>
      <c r="G42" s="1">
        <v>752</v>
      </c>
      <c r="H42" s="1">
        <v>807</v>
      </c>
      <c r="I42" s="1">
        <v>712</v>
      </c>
      <c r="J42" s="1">
        <v>798</v>
      </c>
      <c r="K42" s="1">
        <v>698</v>
      </c>
      <c r="L42" s="1">
        <v>32.6</v>
      </c>
      <c r="M42" s="1">
        <v>30.9</v>
      </c>
    </row>
    <row r="43" spans="1:13" x14ac:dyDescent="0.15">
      <c r="A43" s="1"/>
      <c r="B43" s="1">
        <v>3</v>
      </c>
      <c r="C43" s="2">
        <v>27.428571428571427</v>
      </c>
      <c r="D43" s="1">
        <v>870</v>
      </c>
      <c r="E43" s="1">
        <v>765</v>
      </c>
      <c r="F43" s="1">
        <v>866</v>
      </c>
      <c r="G43" s="1">
        <v>761</v>
      </c>
      <c r="H43" s="1">
        <v>818</v>
      </c>
      <c r="I43" s="1">
        <v>721</v>
      </c>
      <c r="J43" s="1">
        <v>809</v>
      </c>
      <c r="K43" s="1">
        <v>708</v>
      </c>
      <c r="L43" s="1">
        <v>32.700000000000003</v>
      </c>
      <c r="M43" s="1">
        <v>31.1</v>
      </c>
    </row>
    <row r="44" spans="1:13" x14ac:dyDescent="0.15">
      <c r="A44" s="1"/>
      <c r="B44" s="1">
        <v>4</v>
      </c>
      <c r="C44" s="2">
        <v>27.571428571428573</v>
      </c>
      <c r="D44" s="1">
        <v>892</v>
      </c>
      <c r="E44" s="1">
        <v>784</v>
      </c>
      <c r="F44" s="1">
        <v>888</v>
      </c>
      <c r="G44" s="1">
        <v>781</v>
      </c>
      <c r="H44" s="1">
        <v>839</v>
      </c>
      <c r="I44" s="1">
        <v>739</v>
      </c>
      <c r="J44" s="1">
        <v>830</v>
      </c>
      <c r="K44" s="1">
        <v>727</v>
      </c>
      <c r="L44" s="1">
        <v>33</v>
      </c>
      <c r="M44" s="1">
        <v>31.4</v>
      </c>
    </row>
    <row r="45" spans="1:13" x14ac:dyDescent="0.15">
      <c r="A45" s="1"/>
      <c r="B45" s="1">
        <v>5</v>
      </c>
      <c r="C45" s="2">
        <v>27.714285714285715</v>
      </c>
      <c r="D45" s="1">
        <v>903</v>
      </c>
      <c r="E45" s="1">
        <v>794</v>
      </c>
      <c r="F45" s="1">
        <v>899</v>
      </c>
      <c r="G45" s="1">
        <v>790</v>
      </c>
      <c r="H45" s="1">
        <v>850</v>
      </c>
      <c r="I45" s="1">
        <v>749</v>
      </c>
      <c r="J45" s="1">
        <v>841</v>
      </c>
      <c r="K45" s="1">
        <v>737</v>
      </c>
      <c r="L45" s="1">
        <v>33.200000000000003</v>
      </c>
      <c r="M45" s="1">
        <v>31.5</v>
      </c>
    </row>
    <row r="46" spans="1:13" x14ac:dyDescent="0.15">
      <c r="A46" s="1"/>
      <c r="B46" s="1">
        <v>6</v>
      </c>
      <c r="C46" s="2">
        <v>27.857142857142858</v>
      </c>
      <c r="D46" s="1">
        <v>925</v>
      </c>
      <c r="E46" s="1">
        <v>813</v>
      </c>
      <c r="F46" s="1">
        <v>922</v>
      </c>
      <c r="G46" s="1">
        <v>810</v>
      </c>
      <c r="H46" s="1">
        <v>871</v>
      </c>
      <c r="I46" s="1">
        <v>768</v>
      </c>
      <c r="J46" s="1">
        <v>864</v>
      </c>
      <c r="K46" s="1">
        <v>757</v>
      </c>
      <c r="L46" s="1">
        <v>33.5</v>
      </c>
      <c r="M46" s="1">
        <v>31.8</v>
      </c>
    </row>
    <row r="47" spans="1:13" x14ac:dyDescent="0.15">
      <c r="A47" s="1">
        <f>A40+1</f>
        <v>28</v>
      </c>
      <c r="B47" s="1">
        <v>0</v>
      </c>
      <c r="C47" s="2">
        <v>28</v>
      </c>
      <c r="D47" s="1">
        <v>936</v>
      </c>
      <c r="E47" s="1">
        <v>823</v>
      </c>
      <c r="F47" s="1">
        <v>933</v>
      </c>
      <c r="G47" s="1">
        <v>820</v>
      </c>
      <c r="H47" s="1">
        <v>882</v>
      </c>
      <c r="I47" s="1">
        <v>777</v>
      </c>
      <c r="J47" s="1">
        <v>875</v>
      </c>
      <c r="K47" s="1">
        <v>767</v>
      </c>
      <c r="L47" s="1">
        <v>33.700000000000003</v>
      </c>
      <c r="M47" s="1">
        <v>32</v>
      </c>
    </row>
    <row r="48" spans="1:13" x14ac:dyDescent="0.15">
      <c r="A48" s="1"/>
      <c r="B48" s="1">
        <v>1</v>
      </c>
      <c r="C48" s="2">
        <v>28.142857142857142</v>
      </c>
      <c r="D48" s="1">
        <v>948</v>
      </c>
      <c r="E48" s="1">
        <v>833</v>
      </c>
      <c r="F48" s="1">
        <v>944</v>
      </c>
      <c r="G48" s="1">
        <v>830</v>
      </c>
      <c r="H48" s="1">
        <v>893</v>
      </c>
      <c r="I48" s="1">
        <v>787</v>
      </c>
      <c r="J48" s="1">
        <v>887</v>
      </c>
      <c r="K48" s="1">
        <v>777</v>
      </c>
      <c r="L48" s="1">
        <v>33.799999999999997</v>
      </c>
      <c r="M48" s="1">
        <v>32.1</v>
      </c>
    </row>
    <row r="49" spans="1:13" x14ac:dyDescent="0.15">
      <c r="A49" s="1"/>
      <c r="B49" s="1">
        <v>2</v>
      </c>
      <c r="C49" s="2">
        <v>28.285714285714285</v>
      </c>
      <c r="D49" s="1">
        <v>970</v>
      </c>
      <c r="E49" s="1">
        <v>853</v>
      </c>
      <c r="F49" s="1">
        <v>967</v>
      </c>
      <c r="G49" s="1">
        <v>851</v>
      </c>
      <c r="H49" s="1">
        <v>915</v>
      </c>
      <c r="I49" s="1">
        <v>806</v>
      </c>
      <c r="J49" s="1">
        <v>910</v>
      </c>
      <c r="K49" s="1">
        <v>798</v>
      </c>
      <c r="L49" s="1">
        <v>34.1</v>
      </c>
      <c r="M49" s="1">
        <v>32.4</v>
      </c>
    </row>
    <row r="50" spans="1:13" x14ac:dyDescent="0.15">
      <c r="A50" s="1"/>
      <c r="B50" s="1">
        <v>3</v>
      </c>
      <c r="C50" s="2">
        <v>28.428571428571427</v>
      </c>
      <c r="D50" s="1">
        <v>982</v>
      </c>
      <c r="E50" s="1">
        <v>863</v>
      </c>
      <c r="F50" s="1">
        <v>979</v>
      </c>
      <c r="G50" s="1">
        <v>861</v>
      </c>
      <c r="H50" s="1">
        <v>926</v>
      </c>
      <c r="I50" s="1">
        <v>816</v>
      </c>
      <c r="J50" s="1">
        <v>922</v>
      </c>
      <c r="K50" s="1">
        <v>809</v>
      </c>
      <c r="L50" s="1">
        <v>34.200000000000003</v>
      </c>
      <c r="M50" s="1">
        <v>32.6</v>
      </c>
    </row>
    <row r="51" spans="1:13" x14ac:dyDescent="0.15">
      <c r="A51" s="1"/>
      <c r="B51" s="1">
        <v>4</v>
      </c>
      <c r="C51" s="2">
        <v>28.571428571428573</v>
      </c>
      <c r="D51" s="70">
        <v>1005</v>
      </c>
      <c r="E51" s="1">
        <v>884</v>
      </c>
      <c r="F51" s="70">
        <v>1003</v>
      </c>
      <c r="G51" s="1">
        <v>882</v>
      </c>
      <c r="H51" s="1">
        <v>949</v>
      </c>
      <c r="I51" s="1">
        <v>836</v>
      </c>
      <c r="J51" s="1">
        <v>945</v>
      </c>
      <c r="K51" s="1">
        <v>830</v>
      </c>
      <c r="L51" s="1">
        <v>34.5</v>
      </c>
      <c r="M51" s="1">
        <v>32.9</v>
      </c>
    </row>
    <row r="52" spans="1:13" x14ac:dyDescent="0.15">
      <c r="A52" s="1"/>
      <c r="B52" s="1">
        <v>5</v>
      </c>
      <c r="C52" s="2">
        <v>28.714285714285715</v>
      </c>
      <c r="D52" s="70">
        <v>1017</v>
      </c>
      <c r="E52" s="1">
        <v>894</v>
      </c>
      <c r="F52" s="70">
        <v>1015</v>
      </c>
      <c r="G52" s="1">
        <v>892</v>
      </c>
      <c r="H52" s="1">
        <v>960</v>
      </c>
      <c r="I52" s="1">
        <v>845</v>
      </c>
      <c r="J52" s="1">
        <v>958</v>
      </c>
      <c r="K52" s="1">
        <v>841</v>
      </c>
      <c r="L52" s="1">
        <v>34.700000000000003</v>
      </c>
      <c r="M52" s="1">
        <v>33</v>
      </c>
    </row>
    <row r="53" spans="1:13" x14ac:dyDescent="0.15">
      <c r="A53" s="1"/>
      <c r="B53" s="1">
        <v>6</v>
      </c>
      <c r="C53" s="2">
        <v>28.857142857142858</v>
      </c>
      <c r="D53" s="70">
        <v>1040</v>
      </c>
      <c r="E53" s="1">
        <v>915</v>
      </c>
      <c r="F53" s="70">
        <v>1039</v>
      </c>
      <c r="G53" s="1">
        <v>914</v>
      </c>
      <c r="H53" s="1">
        <v>983</v>
      </c>
      <c r="I53" s="1">
        <v>865</v>
      </c>
      <c r="J53" s="1">
        <v>982</v>
      </c>
      <c r="K53" s="1">
        <v>863</v>
      </c>
      <c r="L53" s="1">
        <v>35</v>
      </c>
      <c r="M53" s="1">
        <v>33.299999999999997</v>
      </c>
    </row>
    <row r="54" spans="1:13" x14ac:dyDescent="0.15">
      <c r="A54" s="1">
        <f>A47+1</f>
        <v>29</v>
      </c>
      <c r="B54" s="1">
        <v>0</v>
      </c>
      <c r="C54" s="2">
        <v>29</v>
      </c>
      <c r="D54" s="70">
        <v>1052</v>
      </c>
      <c r="E54" s="1">
        <v>925</v>
      </c>
      <c r="F54" s="70">
        <v>1051</v>
      </c>
      <c r="G54" s="1">
        <v>924</v>
      </c>
      <c r="H54" s="1">
        <v>994</v>
      </c>
      <c r="I54" s="1">
        <v>875</v>
      </c>
      <c r="J54" s="1">
        <v>994</v>
      </c>
      <c r="K54" s="1">
        <v>874</v>
      </c>
      <c r="L54" s="1">
        <v>35.1</v>
      </c>
      <c r="M54" s="1">
        <v>33.5</v>
      </c>
    </row>
    <row r="55" spans="1:13" x14ac:dyDescent="0.15">
      <c r="A55" s="1"/>
      <c r="B55" s="1">
        <v>1</v>
      </c>
      <c r="C55" s="2">
        <v>29.142857142857142</v>
      </c>
      <c r="D55" s="70">
        <v>1064</v>
      </c>
      <c r="E55" s="1">
        <v>936</v>
      </c>
      <c r="F55" s="70">
        <v>1063</v>
      </c>
      <c r="G55" s="1">
        <v>935</v>
      </c>
      <c r="H55" s="70">
        <v>1006</v>
      </c>
      <c r="I55" s="1">
        <v>885</v>
      </c>
      <c r="J55" s="70">
        <v>1007</v>
      </c>
      <c r="K55" s="1">
        <v>885</v>
      </c>
      <c r="L55" s="1">
        <v>35.299999999999997</v>
      </c>
      <c r="M55" s="1">
        <v>33.6</v>
      </c>
    </row>
    <row r="56" spans="1:13" x14ac:dyDescent="0.15">
      <c r="A56" s="1"/>
      <c r="B56" s="1">
        <v>2</v>
      </c>
      <c r="C56" s="2">
        <v>29.285714285714285</v>
      </c>
      <c r="D56" s="70">
        <v>1089</v>
      </c>
      <c r="E56" s="1">
        <v>957</v>
      </c>
      <c r="F56" s="70">
        <v>1088</v>
      </c>
      <c r="G56" s="1">
        <v>957</v>
      </c>
      <c r="H56" s="70">
        <v>1029</v>
      </c>
      <c r="I56" s="1">
        <v>906</v>
      </c>
      <c r="J56" s="70">
        <v>1032</v>
      </c>
      <c r="K56" s="1">
        <v>907</v>
      </c>
      <c r="L56" s="1">
        <v>35.5</v>
      </c>
      <c r="M56" s="1">
        <v>33.9</v>
      </c>
    </row>
    <row r="57" spans="1:13" x14ac:dyDescent="0.15">
      <c r="A57" s="1"/>
      <c r="B57" s="1">
        <v>3</v>
      </c>
      <c r="C57" s="2">
        <v>29.428571428571427</v>
      </c>
      <c r="D57" s="1">
        <v>1101</v>
      </c>
      <c r="E57" s="1">
        <v>968</v>
      </c>
      <c r="F57" s="70">
        <v>1101</v>
      </c>
      <c r="G57" s="1">
        <v>968</v>
      </c>
      <c r="H57" s="70">
        <v>1041</v>
      </c>
      <c r="I57" s="1">
        <v>916</v>
      </c>
      <c r="J57" s="70">
        <v>1045</v>
      </c>
      <c r="K57" s="1">
        <v>919</v>
      </c>
      <c r="L57" s="1">
        <v>35.700000000000003</v>
      </c>
      <c r="M57" s="1">
        <v>34.1</v>
      </c>
    </row>
    <row r="58" spans="1:13" x14ac:dyDescent="0.15">
      <c r="A58" s="1"/>
      <c r="B58" s="1">
        <v>4</v>
      </c>
      <c r="C58" s="2">
        <v>29.571428571428573</v>
      </c>
      <c r="D58" s="70">
        <v>1126</v>
      </c>
      <c r="E58" s="1">
        <v>990</v>
      </c>
      <c r="F58" s="70">
        <v>1126</v>
      </c>
      <c r="G58" s="1">
        <v>991</v>
      </c>
      <c r="H58" s="70">
        <v>1064</v>
      </c>
      <c r="I58" s="1">
        <v>936</v>
      </c>
      <c r="J58" s="70">
        <v>1071</v>
      </c>
      <c r="K58" s="1">
        <v>942</v>
      </c>
      <c r="L58" s="1">
        <v>36</v>
      </c>
      <c r="M58" s="1">
        <v>34.299999999999997</v>
      </c>
    </row>
    <row r="59" spans="1:13" x14ac:dyDescent="0.15">
      <c r="A59" s="1"/>
      <c r="B59" s="1">
        <v>5</v>
      </c>
      <c r="C59" s="2">
        <v>29.714285714285715</v>
      </c>
      <c r="D59" s="70">
        <v>1138</v>
      </c>
      <c r="E59" s="70">
        <v>1001</v>
      </c>
      <c r="F59" s="70">
        <v>1139</v>
      </c>
      <c r="G59" s="70">
        <v>1002</v>
      </c>
      <c r="H59" s="70">
        <v>1076</v>
      </c>
      <c r="I59" s="1">
        <v>947</v>
      </c>
      <c r="J59" s="70">
        <v>1084</v>
      </c>
      <c r="K59" s="1">
        <v>954</v>
      </c>
      <c r="L59" s="1">
        <v>36.1</v>
      </c>
      <c r="M59" s="1">
        <v>34.5</v>
      </c>
    </row>
    <row r="60" spans="1:13" x14ac:dyDescent="0.15">
      <c r="A60" s="1"/>
      <c r="B60" s="1">
        <v>6</v>
      </c>
      <c r="C60" s="2">
        <v>29.857142857142858</v>
      </c>
      <c r="D60" s="70">
        <v>1163</v>
      </c>
      <c r="E60" s="70">
        <v>1023</v>
      </c>
      <c r="F60" s="70">
        <v>1165</v>
      </c>
      <c r="G60" s="70">
        <v>1025</v>
      </c>
      <c r="H60" s="70">
        <v>1100</v>
      </c>
      <c r="I60" s="1">
        <v>968</v>
      </c>
      <c r="J60" s="70">
        <v>1110</v>
      </c>
      <c r="K60" s="1">
        <v>977</v>
      </c>
      <c r="L60" s="1">
        <v>36.4</v>
      </c>
      <c r="M60" s="1">
        <v>34.700000000000003</v>
      </c>
    </row>
    <row r="61" spans="1:13" x14ac:dyDescent="0.15">
      <c r="A61" s="1">
        <f>A54+1</f>
        <v>30</v>
      </c>
      <c r="B61" s="1">
        <v>0</v>
      </c>
      <c r="C61" s="2">
        <v>30</v>
      </c>
      <c r="D61" s="70">
        <v>1176</v>
      </c>
      <c r="E61" s="70">
        <v>1034</v>
      </c>
      <c r="F61" s="70">
        <v>1178</v>
      </c>
      <c r="G61" s="70">
        <v>1037</v>
      </c>
      <c r="H61" s="70">
        <v>1112</v>
      </c>
      <c r="I61" s="1">
        <v>978</v>
      </c>
      <c r="J61" s="70">
        <v>1123</v>
      </c>
      <c r="K61" s="1">
        <v>989</v>
      </c>
      <c r="L61" s="1">
        <v>36.5</v>
      </c>
      <c r="M61" s="1">
        <v>34.9</v>
      </c>
    </row>
    <row r="62" spans="1:13" x14ac:dyDescent="0.15">
      <c r="A62" s="1"/>
      <c r="B62" s="1">
        <v>1</v>
      </c>
      <c r="C62" s="2">
        <v>30.142857142857142</v>
      </c>
      <c r="D62" s="70">
        <v>1189</v>
      </c>
      <c r="E62" s="70">
        <v>1045</v>
      </c>
      <c r="F62" s="70">
        <v>1191</v>
      </c>
      <c r="G62" s="70">
        <v>1048</v>
      </c>
      <c r="H62" s="70">
        <v>1124</v>
      </c>
      <c r="I62" s="1">
        <v>989</v>
      </c>
      <c r="J62" s="70">
        <v>1136</v>
      </c>
      <c r="K62" s="70">
        <v>1001</v>
      </c>
      <c r="L62" s="1">
        <v>36.6</v>
      </c>
      <c r="M62" s="1">
        <v>35</v>
      </c>
    </row>
    <row r="63" spans="1:13" x14ac:dyDescent="0.15">
      <c r="A63" s="1"/>
      <c r="B63" s="1">
        <v>2</v>
      </c>
      <c r="C63" s="2">
        <v>30.285714285714285</v>
      </c>
      <c r="D63" s="70">
        <v>1214</v>
      </c>
      <c r="E63" s="70">
        <v>1068</v>
      </c>
      <c r="F63" s="70">
        <v>1218</v>
      </c>
      <c r="G63" s="70">
        <v>1072</v>
      </c>
      <c r="H63" s="70">
        <v>1148</v>
      </c>
      <c r="I63" s="70">
        <v>1010</v>
      </c>
      <c r="J63" s="70">
        <v>1163</v>
      </c>
      <c r="K63" s="70">
        <v>1025</v>
      </c>
      <c r="L63" s="1">
        <v>36.9</v>
      </c>
      <c r="M63" s="1">
        <v>35.299999999999997</v>
      </c>
    </row>
    <row r="64" spans="1:13" x14ac:dyDescent="0.15">
      <c r="A64" s="1"/>
      <c r="B64" s="1">
        <v>3</v>
      </c>
      <c r="C64" s="2">
        <v>30.428571428571427</v>
      </c>
      <c r="D64" s="70">
        <v>1227</v>
      </c>
      <c r="E64" s="70">
        <v>1079</v>
      </c>
      <c r="F64" s="70">
        <v>1231</v>
      </c>
      <c r="G64" s="70">
        <v>1084</v>
      </c>
      <c r="H64" s="70">
        <v>1160</v>
      </c>
      <c r="I64" s="70">
        <v>1021</v>
      </c>
      <c r="J64" s="70">
        <v>1177</v>
      </c>
      <c r="K64" s="70">
        <v>1038</v>
      </c>
      <c r="L64" s="1">
        <v>37</v>
      </c>
      <c r="M64" s="1">
        <v>35.4</v>
      </c>
    </row>
    <row r="65" spans="1:13" x14ac:dyDescent="0.15">
      <c r="A65" s="1"/>
      <c r="B65" s="1">
        <v>4</v>
      </c>
      <c r="C65" s="2">
        <v>30.571428571428573</v>
      </c>
      <c r="D65" s="70">
        <v>1254</v>
      </c>
      <c r="E65" s="70">
        <v>1102</v>
      </c>
      <c r="F65" s="70">
        <v>1259</v>
      </c>
      <c r="G65" s="70">
        <v>1108</v>
      </c>
      <c r="H65" s="70">
        <v>1185</v>
      </c>
      <c r="I65" s="70">
        <v>1042</v>
      </c>
      <c r="J65" s="70">
        <v>1204</v>
      </c>
      <c r="K65" s="70">
        <v>1062</v>
      </c>
      <c r="L65" s="1">
        <v>37.299999999999997</v>
      </c>
      <c r="M65" s="1">
        <v>35.6</v>
      </c>
    </row>
    <row r="66" spans="1:13" x14ac:dyDescent="0.15">
      <c r="A66" s="1"/>
      <c r="B66" s="1">
        <v>5</v>
      </c>
      <c r="C66" s="2">
        <v>30.714285714285715</v>
      </c>
      <c r="D66" s="70">
        <v>1267</v>
      </c>
      <c r="E66" s="70">
        <v>1114</v>
      </c>
      <c r="F66" s="70">
        <v>1272</v>
      </c>
      <c r="G66" s="70">
        <v>1120</v>
      </c>
      <c r="H66" s="70">
        <v>1197</v>
      </c>
      <c r="I66" s="70">
        <v>1053</v>
      </c>
      <c r="J66" s="70">
        <v>1218</v>
      </c>
      <c r="K66" s="70">
        <v>1075</v>
      </c>
      <c r="L66" s="1">
        <v>37.4</v>
      </c>
      <c r="M66" s="1">
        <v>35.799999999999997</v>
      </c>
    </row>
    <row r="67" spans="1:13" x14ac:dyDescent="0.15">
      <c r="A67" s="1"/>
      <c r="B67" s="1">
        <v>6</v>
      </c>
      <c r="C67" s="2">
        <v>30.857142857142858</v>
      </c>
      <c r="D67" s="70">
        <v>1293</v>
      </c>
      <c r="E67" s="70">
        <v>1137</v>
      </c>
      <c r="F67" s="70">
        <v>1300</v>
      </c>
      <c r="G67" s="70">
        <v>1144</v>
      </c>
      <c r="H67" s="70">
        <v>1222</v>
      </c>
      <c r="I67" s="70">
        <v>1075</v>
      </c>
      <c r="J67" s="70">
        <v>1246</v>
      </c>
      <c r="K67" s="70">
        <v>1099</v>
      </c>
      <c r="L67" s="1">
        <v>37.700000000000003</v>
      </c>
      <c r="M67" s="1">
        <v>36</v>
      </c>
    </row>
    <row r="68" spans="1:13" x14ac:dyDescent="0.15">
      <c r="A68" s="1">
        <f>A61+1</f>
        <v>31</v>
      </c>
      <c r="B68" s="1">
        <v>0</v>
      </c>
      <c r="C68" s="2">
        <v>31</v>
      </c>
      <c r="D68" s="70">
        <v>1307</v>
      </c>
      <c r="E68" s="70">
        <v>1149</v>
      </c>
      <c r="F68" s="70">
        <v>1314</v>
      </c>
      <c r="G68" s="70">
        <v>1157</v>
      </c>
      <c r="H68" s="70">
        <v>1235</v>
      </c>
      <c r="I68" s="70">
        <v>1086</v>
      </c>
      <c r="J68" s="70">
        <v>1260</v>
      </c>
      <c r="K68" s="70">
        <v>1112</v>
      </c>
      <c r="L68" s="1">
        <v>37.799999999999997</v>
      </c>
      <c r="M68" s="1">
        <v>36.1</v>
      </c>
    </row>
    <row r="69" spans="1:13" x14ac:dyDescent="0.15">
      <c r="A69" s="1"/>
      <c r="B69" s="1">
        <v>1</v>
      </c>
      <c r="C69" s="2">
        <v>31.142857142857142</v>
      </c>
      <c r="D69" s="70">
        <v>1320</v>
      </c>
      <c r="E69" s="70">
        <v>1161</v>
      </c>
      <c r="F69" s="70">
        <v>1328</v>
      </c>
      <c r="G69" s="70">
        <v>1169</v>
      </c>
      <c r="H69" s="70">
        <v>1248</v>
      </c>
      <c r="I69" s="70">
        <v>1097</v>
      </c>
      <c r="J69" s="70">
        <v>1274</v>
      </c>
      <c r="K69" s="70">
        <v>1125</v>
      </c>
      <c r="L69" s="1">
        <v>37.9</v>
      </c>
      <c r="M69" s="1">
        <v>36.200000000000003</v>
      </c>
    </row>
    <row r="70" spans="1:13" x14ac:dyDescent="0.15">
      <c r="A70" s="1"/>
      <c r="B70" s="1">
        <v>2</v>
      </c>
      <c r="C70" s="2">
        <v>31.285714285714285</v>
      </c>
      <c r="D70" s="70">
        <v>1348</v>
      </c>
      <c r="E70" s="70">
        <v>1185</v>
      </c>
      <c r="F70" s="70">
        <v>1356</v>
      </c>
      <c r="G70" s="70">
        <v>1194</v>
      </c>
      <c r="H70" s="70">
        <v>1273</v>
      </c>
      <c r="I70" s="70">
        <v>1119</v>
      </c>
      <c r="J70" s="70">
        <v>1302</v>
      </c>
      <c r="K70" s="70">
        <v>1150</v>
      </c>
      <c r="L70" s="1">
        <v>38.1</v>
      </c>
      <c r="M70" s="1">
        <v>36.4</v>
      </c>
    </row>
    <row r="71" spans="1:13" x14ac:dyDescent="0.15">
      <c r="A71" s="1"/>
      <c r="B71" s="1">
        <v>3</v>
      </c>
      <c r="C71" s="2">
        <v>31.428571428571427</v>
      </c>
      <c r="D71" s="70">
        <v>1361</v>
      </c>
      <c r="E71" s="70">
        <v>1197</v>
      </c>
      <c r="F71" s="70">
        <v>1371</v>
      </c>
      <c r="G71" s="70">
        <v>1207</v>
      </c>
      <c r="H71" s="70">
        <v>1286</v>
      </c>
      <c r="I71" s="70">
        <v>1130</v>
      </c>
      <c r="J71" s="70">
        <v>1316</v>
      </c>
      <c r="K71" s="70">
        <v>1163</v>
      </c>
      <c r="L71" s="1">
        <v>38.200000000000003</v>
      </c>
      <c r="M71" s="1">
        <v>36.5</v>
      </c>
    </row>
    <row r="72" spans="1:13" x14ac:dyDescent="0.15">
      <c r="A72" s="1"/>
      <c r="B72" s="1">
        <v>4</v>
      </c>
      <c r="C72" s="2">
        <v>31.571428571428573</v>
      </c>
      <c r="D72" s="70">
        <v>1389</v>
      </c>
      <c r="E72" s="70">
        <v>1221</v>
      </c>
      <c r="F72" s="70">
        <v>1399</v>
      </c>
      <c r="G72" s="70">
        <v>1232</v>
      </c>
      <c r="H72" s="70">
        <v>1312</v>
      </c>
      <c r="I72" s="70">
        <v>1153</v>
      </c>
      <c r="J72" s="70">
        <v>1345</v>
      </c>
      <c r="K72" s="70">
        <v>1189</v>
      </c>
      <c r="L72" s="1">
        <v>38.5</v>
      </c>
      <c r="M72" s="1">
        <v>36.700000000000003</v>
      </c>
    </row>
    <row r="73" spans="1:13" x14ac:dyDescent="0.15">
      <c r="A73" s="1"/>
      <c r="B73" s="1">
        <v>5</v>
      </c>
      <c r="C73" s="2">
        <v>31.714285714285715</v>
      </c>
      <c r="D73" s="70">
        <v>1403</v>
      </c>
      <c r="E73" s="70">
        <v>1233</v>
      </c>
      <c r="F73" s="70">
        <v>1414</v>
      </c>
      <c r="G73" s="70">
        <v>1245</v>
      </c>
      <c r="H73" s="70">
        <v>1325</v>
      </c>
      <c r="I73" s="70">
        <v>1164</v>
      </c>
      <c r="J73" s="70">
        <v>1359</v>
      </c>
      <c r="K73" s="70">
        <v>1202</v>
      </c>
      <c r="L73" s="1">
        <v>38.6</v>
      </c>
      <c r="M73" s="1">
        <v>36.799999999999997</v>
      </c>
    </row>
    <row r="74" spans="1:13" x14ac:dyDescent="0.15">
      <c r="A74" s="1"/>
      <c r="B74" s="1">
        <v>6</v>
      </c>
      <c r="C74" s="2">
        <v>31.857142857142858</v>
      </c>
      <c r="D74" s="70">
        <v>1431</v>
      </c>
      <c r="E74" s="70">
        <v>1258</v>
      </c>
      <c r="F74" s="70">
        <v>1443</v>
      </c>
      <c r="G74" s="70">
        <v>1270</v>
      </c>
      <c r="H74" s="70">
        <v>1351</v>
      </c>
      <c r="I74" s="70">
        <v>1187</v>
      </c>
      <c r="J74" s="70">
        <v>1388</v>
      </c>
      <c r="K74" s="70">
        <v>1228</v>
      </c>
      <c r="L74" s="1">
        <v>38.799999999999997</v>
      </c>
      <c r="M74" s="1">
        <v>37</v>
      </c>
    </row>
    <row r="75" spans="1:13" x14ac:dyDescent="0.15">
      <c r="A75" s="1">
        <f>A68+1</f>
        <v>32</v>
      </c>
      <c r="B75" s="1">
        <v>0</v>
      </c>
      <c r="C75" s="2">
        <v>32</v>
      </c>
      <c r="D75" s="70">
        <v>1445</v>
      </c>
      <c r="E75" s="70">
        <v>1271</v>
      </c>
      <c r="F75" s="70">
        <v>1457</v>
      </c>
      <c r="G75" s="70">
        <v>1283</v>
      </c>
      <c r="H75" s="70">
        <v>1364</v>
      </c>
      <c r="I75" s="70">
        <v>1199</v>
      </c>
      <c r="J75" s="70">
        <v>1402</v>
      </c>
      <c r="K75" s="70">
        <v>1241</v>
      </c>
      <c r="L75" s="1">
        <v>38.9</v>
      </c>
      <c r="M75" s="1">
        <v>37.1</v>
      </c>
    </row>
    <row r="76" spans="1:13" x14ac:dyDescent="0.15">
      <c r="A76" s="1"/>
      <c r="B76" s="1">
        <v>1</v>
      </c>
      <c r="C76" s="2">
        <v>32.142857142857146</v>
      </c>
      <c r="D76" s="70">
        <v>1459</v>
      </c>
      <c r="E76" s="70">
        <v>1283</v>
      </c>
      <c r="F76" s="70">
        <v>1472</v>
      </c>
      <c r="G76" s="70">
        <v>1296</v>
      </c>
      <c r="H76" s="70">
        <v>1377</v>
      </c>
      <c r="I76" s="70">
        <v>1210</v>
      </c>
      <c r="J76" s="70">
        <v>1417</v>
      </c>
      <c r="K76" s="70">
        <v>1254</v>
      </c>
      <c r="L76" s="1">
        <v>39</v>
      </c>
      <c r="M76" s="1">
        <v>37.200000000000003</v>
      </c>
    </row>
    <row r="77" spans="1:13" x14ac:dyDescent="0.15">
      <c r="A77" s="1"/>
      <c r="B77" s="1">
        <v>2</v>
      </c>
      <c r="C77" s="2">
        <v>32.285714285714285</v>
      </c>
      <c r="D77" s="70">
        <v>1488</v>
      </c>
      <c r="E77" s="70">
        <v>1308</v>
      </c>
      <c r="F77" s="70">
        <v>1502</v>
      </c>
      <c r="G77" s="70">
        <v>1323</v>
      </c>
      <c r="H77" s="70">
        <v>1404</v>
      </c>
      <c r="I77" s="70">
        <v>1234</v>
      </c>
      <c r="J77" s="70">
        <v>1446</v>
      </c>
      <c r="K77" s="70">
        <v>1280</v>
      </c>
      <c r="L77" s="1">
        <v>39.200000000000003</v>
      </c>
      <c r="M77" s="1">
        <v>37.4</v>
      </c>
    </row>
    <row r="78" spans="1:13" x14ac:dyDescent="0.15">
      <c r="A78" s="1"/>
      <c r="B78" s="1">
        <v>3</v>
      </c>
      <c r="C78" s="2">
        <v>32.428571428571431</v>
      </c>
      <c r="D78" s="70">
        <v>1502</v>
      </c>
      <c r="E78" s="70">
        <v>1321</v>
      </c>
      <c r="F78" s="70">
        <v>1517</v>
      </c>
      <c r="G78" s="70">
        <v>1336</v>
      </c>
      <c r="H78" s="70">
        <v>1418</v>
      </c>
      <c r="I78" s="70">
        <v>1246</v>
      </c>
      <c r="J78" s="70">
        <v>1461</v>
      </c>
      <c r="K78" s="70">
        <v>1293</v>
      </c>
      <c r="L78" s="1">
        <v>39.299999999999997</v>
      </c>
      <c r="M78" s="1">
        <v>37.5</v>
      </c>
    </row>
    <row r="79" spans="1:13" x14ac:dyDescent="0.15">
      <c r="A79" s="1"/>
      <c r="B79" s="1">
        <v>4</v>
      </c>
      <c r="C79" s="2">
        <v>32.571428571428569</v>
      </c>
      <c r="D79" s="70">
        <v>1532</v>
      </c>
      <c r="E79" s="70">
        <v>1347</v>
      </c>
      <c r="F79" s="70">
        <v>1547</v>
      </c>
      <c r="G79" s="70">
        <v>1363</v>
      </c>
      <c r="H79" s="70">
        <v>1445</v>
      </c>
      <c r="I79" s="70">
        <v>1270</v>
      </c>
      <c r="J79" s="70">
        <v>1490</v>
      </c>
      <c r="K79" s="70">
        <v>1320</v>
      </c>
      <c r="L79" s="1">
        <v>39.5</v>
      </c>
      <c r="M79" s="1">
        <v>37.700000000000003</v>
      </c>
    </row>
    <row r="80" spans="1:13" x14ac:dyDescent="0.15">
      <c r="A80" s="1"/>
      <c r="B80" s="1">
        <v>5</v>
      </c>
      <c r="C80" s="2">
        <v>32.714285714285715</v>
      </c>
      <c r="D80" s="70">
        <v>1546</v>
      </c>
      <c r="E80" s="70">
        <v>1360</v>
      </c>
      <c r="F80" s="70">
        <v>1562</v>
      </c>
      <c r="G80" s="70">
        <v>1376</v>
      </c>
      <c r="H80" s="70">
        <v>1459</v>
      </c>
      <c r="I80" s="70">
        <v>1282</v>
      </c>
      <c r="J80" s="70">
        <v>1505</v>
      </c>
      <c r="K80" s="70">
        <v>1333</v>
      </c>
      <c r="L80" s="1">
        <v>39.6</v>
      </c>
      <c r="M80" s="1">
        <v>37.799999999999997</v>
      </c>
    </row>
    <row r="81" spans="1:13" x14ac:dyDescent="0.15">
      <c r="A81" s="1"/>
      <c r="B81" s="1">
        <v>6</v>
      </c>
      <c r="C81" s="2">
        <v>32.857142857142854</v>
      </c>
      <c r="D81" s="70">
        <v>1576</v>
      </c>
      <c r="E81" s="70">
        <v>1386</v>
      </c>
      <c r="F81" s="70">
        <v>1592</v>
      </c>
      <c r="G81" s="70">
        <v>1403</v>
      </c>
      <c r="H81" s="70">
        <v>1487</v>
      </c>
      <c r="I81" s="70">
        <v>1307</v>
      </c>
      <c r="J81" s="70">
        <v>1535</v>
      </c>
      <c r="K81" s="70">
        <v>1360</v>
      </c>
      <c r="L81" s="1">
        <v>39.799999999999997</v>
      </c>
      <c r="M81" s="1">
        <v>38</v>
      </c>
    </row>
    <row r="82" spans="1:13" x14ac:dyDescent="0.15">
      <c r="A82" s="1">
        <f>A75+1</f>
        <v>33</v>
      </c>
      <c r="B82" s="1">
        <v>0</v>
      </c>
      <c r="C82" s="2">
        <v>33</v>
      </c>
      <c r="D82" s="70">
        <v>1590</v>
      </c>
      <c r="E82" s="70">
        <v>1399</v>
      </c>
      <c r="F82" s="70">
        <v>1608</v>
      </c>
      <c r="G82" s="70">
        <v>1417</v>
      </c>
      <c r="H82" s="70">
        <v>1501</v>
      </c>
      <c r="I82" s="70">
        <v>1319</v>
      </c>
      <c r="J82" s="70">
        <v>1550</v>
      </c>
      <c r="K82" s="70">
        <v>1374</v>
      </c>
      <c r="L82" s="1">
        <v>39.9</v>
      </c>
      <c r="M82" s="1">
        <v>38.1</v>
      </c>
    </row>
    <row r="83" spans="1:13" x14ac:dyDescent="0.15">
      <c r="A83" s="1"/>
      <c r="B83" s="1">
        <v>1</v>
      </c>
      <c r="C83" s="2">
        <v>33.142857142857146</v>
      </c>
      <c r="D83" s="70">
        <v>1605</v>
      </c>
      <c r="E83" s="70">
        <v>1412</v>
      </c>
      <c r="F83" s="70">
        <v>1623</v>
      </c>
      <c r="G83" s="70">
        <v>1430</v>
      </c>
      <c r="H83" s="70">
        <v>1515</v>
      </c>
      <c r="I83" s="70">
        <v>1332</v>
      </c>
      <c r="J83" s="70">
        <v>1565</v>
      </c>
      <c r="K83" s="70">
        <v>1388</v>
      </c>
      <c r="L83" s="1">
        <v>40</v>
      </c>
      <c r="M83" s="1">
        <v>38.200000000000003</v>
      </c>
    </row>
    <row r="84" spans="1:13" x14ac:dyDescent="0.15">
      <c r="A84" s="1"/>
      <c r="B84" s="1">
        <v>2</v>
      </c>
      <c r="C84" s="2">
        <v>33.285714285714285</v>
      </c>
      <c r="D84" s="70">
        <v>1635</v>
      </c>
      <c r="E84" s="70">
        <v>1439</v>
      </c>
      <c r="F84" s="70">
        <v>1654</v>
      </c>
      <c r="G84" s="70">
        <v>1458</v>
      </c>
      <c r="H84" s="70">
        <v>1544</v>
      </c>
      <c r="I84" s="70">
        <v>1357</v>
      </c>
      <c r="J84" s="70">
        <v>1595</v>
      </c>
      <c r="K84" s="70">
        <v>1415</v>
      </c>
      <c r="L84" s="1">
        <v>40.200000000000003</v>
      </c>
      <c r="M84" s="1">
        <v>38.299999999999997</v>
      </c>
    </row>
    <row r="85" spans="1:13" x14ac:dyDescent="0.15">
      <c r="A85" s="1"/>
      <c r="B85" s="1">
        <v>3</v>
      </c>
      <c r="C85" s="2">
        <v>33.428571428571431</v>
      </c>
      <c r="D85" s="70">
        <v>1650</v>
      </c>
      <c r="E85" s="70">
        <v>1452</v>
      </c>
      <c r="F85" s="70">
        <v>1670</v>
      </c>
      <c r="G85" s="70">
        <v>1472</v>
      </c>
      <c r="H85" s="70">
        <v>1558</v>
      </c>
      <c r="I85" s="70">
        <v>1370</v>
      </c>
      <c r="J85" s="70">
        <v>1610</v>
      </c>
      <c r="K85" s="70">
        <v>1429</v>
      </c>
      <c r="L85" s="1">
        <v>40.299999999999997</v>
      </c>
      <c r="M85" s="1">
        <v>38.4</v>
      </c>
    </row>
    <row r="86" spans="1:13" x14ac:dyDescent="0.15">
      <c r="A86" s="1"/>
      <c r="B86" s="1">
        <v>4</v>
      </c>
      <c r="C86" s="2">
        <v>33.571428571428569</v>
      </c>
      <c r="D86" s="70">
        <v>1680</v>
      </c>
      <c r="E86" s="70">
        <v>1479</v>
      </c>
      <c r="F86" s="70">
        <v>1701</v>
      </c>
      <c r="G86" s="70">
        <v>1500</v>
      </c>
      <c r="H86" s="70">
        <v>1587</v>
      </c>
      <c r="I86" s="70">
        <v>1396</v>
      </c>
      <c r="J86" s="70">
        <v>1640</v>
      </c>
      <c r="K86" s="70">
        <v>1456</v>
      </c>
      <c r="L86" s="1">
        <v>40.5</v>
      </c>
      <c r="M86" s="1">
        <v>38.6</v>
      </c>
    </row>
    <row r="87" spans="1:13" x14ac:dyDescent="0.15">
      <c r="A87" s="1"/>
      <c r="B87" s="1">
        <v>5</v>
      </c>
      <c r="C87" s="2">
        <v>33.714285714285715</v>
      </c>
      <c r="D87" s="70">
        <v>1695</v>
      </c>
      <c r="E87" s="70">
        <v>1493</v>
      </c>
      <c r="F87" s="70">
        <v>1717</v>
      </c>
      <c r="G87" s="70">
        <v>1514</v>
      </c>
      <c r="H87" s="70">
        <v>1602</v>
      </c>
      <c r="I87" s="70">
        <v>1409</v>
      </c>
      <c r="J87" s="70">
        <v>1656</v>
      </c>
      <c r="K87" s="70">
        <v>1470</v>
      </c>
      <c r="L87" s="1">
        <v>40.6</v>
      </c>
      <c r="M87" s="1">
        <v>38.700000000000003</v>
      </c>
    </row>
    <row r="88" spans="1:13" x14ac:dyDescent="0.15">
      <c r="A88" s="1"/>
      <c r="B88" s="1">
        <v>6</v>
      </c>
      <c r="C88" s="2">
        <v>33.857142857142854</v>
      </c>
      <c r="D88" s="70">
        <v>1725</v>
      </c>
      <c r="E88" s="70">
        <v>1520</v>
      </c>
      <c r="F88" s="70">
        <v>1749</v>
      </c>
      <c r="G88" s="70">
        <v>1543</v>
      </c>
      <c r="H88" s="70">
        <v>1631</v>
      </c>
      <c r="I88" s="70">
        <v>1436</v>
      </c>
      <c r="J88" s="70">
        <v>1686</v>
      </c>
      <c r="K88" s="70">
        <v>1499</v>
      </c>
      <c r="L88" s="1">
        <v>40.799999999999997</v>
      </c>
      <c r="M88" s="1">
        <v>38.9</v>
      </c>
    </row>
    <row r="89" spans="1:13" x14ac:dyDescent="0.15">
      <c r="A89" s="1">
        <f>A82+1</f>
        <v>34</v>
      </c>
      <c r="B89" s="1">
        <v>0</v>
      </c>
      <c r="C89" s="2">
        <v>34</v>
      </c>
      <c r="D89" s="70">
        <v>1741</v>
      </c>
      <c r="E89" s="70">
        <v>1534</v>
      </c>
      <c r="F89" s="70">
        <v>1765</v>
      </c>
      <c r="G89" s="70">
        <v>1558</v>
      </c>
      <c r="H89" s="70">
        <v>1646</v>
      </c>
      <c r="I89" s="70">
        <v>1450</v>
      </c>
      <c r="J89" s="70">
        <v>1702</v>
      </c>
      <c r="K89" s="70">
        <v>1513</v>
      </c>
      <c r="L89" s="1">
        <v>40.9</v>
      </c>
      <c r="M89" s="1">
        <v>39</v>
      </c>
    </row>
    <row r="90" spans="1:13" x14ac:dyDescent="0.15">
      <c r="A90" s="1"/>
      <c r="B90" s="1">
        <v>1</v>
      </c>
      <c r="C90" s="2">
        <v>34.142857142857146</v>
      </c>
      <c r="D90" s="70">
        <v>1756</v>
      </c>
      <c r="E90" s="70">
        <v>1547</v>
      </c>
      <c r="F90" s="70">
        <v>1781</v>
      </c>
      <c r="G90" s="70">
        <v>1572</v>
      </c>
      <c r="H90" s="70">
        <v>1662</v>
      </c>
      <c r="I90" s="70">
        <v>1463</v>
      </c>
      <c r="J90" s="70">
        <v>1718</v>
      </c>
      <c r="K90" s="70">
        <v>1527</v>
      </c>
      <c r="L90" s="1">
        <v>41</v>
      </c>
      <c r="M90" s="1">
        <v>39.1</v>
      </c>
    </row>
    <row r="91" spans="1:13" x14ac:dyDescent="0.15">
      <c r="A91" s="1"/>
      <c r="B91" s="1">
        <v>2</v>
      </c>
      <c r="C91" s="2">
        <v>34.285714285714285</v>
      </c>
      <c r="D91" s="70">
        <v>1787</v>
      </c>
      <c r="E91" s="70">
        <v>1575</v>
      </c>
      <c r="F91" s="70">
        <v>1814</v>
      </c>
      <c r="G91" s="70">
        <v>1602</v>
      </c>
      <c r="H91" s="70">
        <v>1692</v>
      </c>
      <c r="I91" s="70">
        <v>1491</v>
      </c>
      <c r="J91" s="70">
        <v>1749</v>
      </c>
      <c r="K91" s="70">
        <v>1556</v>
      </c>
      <c r="L91" s="1">
        <v>41.3</v>
      </c>
      <c r="M91" s="1">
        <v>39.299999999999997</v>
      </c>
    </row>
    <row r="92" spans="1:13" x14ac:dyDescent="0.15">
      <c r="A92" s="1"/>
      <c r="B92" s="1">
        <v>3</v>
      </c>
      <c r="C92" s="2">
        <v>34.428571428571431</v>
      </c>
      <c r="D92" s="70">
        <v>1802</v>
      </c>
      <c r="E92" s="70">
        <v>1589</v>
      </c>
      <c r="F92" s="70">
        <v>1830</v>
      </c>
      <c r="G92" s="70">
        <v>1617</v>
      </c>
      <c r="H92" s="70">
        <v>1707</v>
      </c>
      <c r="I92" s="70">
        <v>1505</v>
      </c>
      <c r="J92" s="70">
        <v>1765</v>
      </c>
      <c r="K92" s="70">
        <v>1571</v>
      </c>
      <c r="L92" s="1">
        <v>41.4</v>
      </c>
      <c r="M92" s="1">
        <v>39.4</v>
      </c>
    </row>
    <row r="93" spans="1:13" x14ac:dyDescent="0.15">
      <c r="A93" s="1"/>
      <c r="B93" s="1">
        <v>4</v>
      </c>
      <c r="C93" s="2">
        <v>34.571428571428569</v>
      </c>
      <c r="D93" s="70">
        <v>1833</v>
      </c>
      <c r="E93" s="70">
        <v>1617</v>
      </c>
      <c r="F93" s="70">
        <v>1864</v>
      </c>
      <c r="G93" s="70">
        <v>1647</v>
      </c>
      <c r="H93" s="70">
        <v>1738</v>
      </c>
      <c r="I93" s="70">
        <v>1533</v>
      </c>
      <c r="J93" s="70">
        <v>1797</v>
      </c>
      <c r="K93" s="70">
        <v>1600</v>
      </c>
      <c r="L93" s="1">
        <v>41.6</v>
      </c>
      <c r="M93" s="1">
        <v>39.6</v>
      </c>
    </row>
    <row r="94" spans="1:13" x14ac:dyDescent="0.15">
      <c r="A94" s="1"/>
      <c r="B94" s="1">
        <v>5</v>
      </c>
      <c r="C94" s="2">
        <v>34.714285714285715</v>
      </c>
      <c r="D94" s="70">
        <v>1849</v>
      </c>
      <c r="E94" s="70">
        <v>1631</v>
      </c>
      <c r="F94" s="70">
        <v>1880</v>
      </c>
      <c r="G94" s="70">
        <v>1663</v>
      </c>
      <c r="H94" s="70">
        <v>1754</v>
      </c>
      <c r="I94" s="70">
        <v>1548</v>
      </c>
      <c r="J94" s="70">
        <v>1813</v>
      </c>
      <c r="K94" s="70">
        <v>1615</v>
      </c>
      <c r="L94" s="1">
        <v>41.7</v>
      </c>
      <c r="M94" s="1">
        <v>39.700000000000003</v>
      </c>
    </row>
    <row r="95" spans="1:13" x14ac:dyDescent="0.15">
      <c r="A95" s="1"/>
      <c r="B95" s="1">
        <v>6</v>
      </c>
      <c r="C95" s="2">
        <v>34.857142857142854</v>
      </c>
      <c r="D95" s="70">
        <v>1880</v>
      </c>
      <c r="E95" s="70">
        <v>1660</v>
      </c>
      <c r="F95" s="70">
        <v>1915</v>
      </c>
      <c r="G95" s="70">
        <v>1694</v>
      </c>
      <c r="H95" s="70">
        <v>1785</v>
      </c>
      <c r="I95" s="70">
        <v>1577</v>
      </c>
      <c r="J95" s="70">
        <v>1846</v>
      </c>
      <c r="K95" s="70">
        <v>1646</v>
      </c>
      <c r="L95" s="1">
        <v>41.9</v>
      </c>
      <c r="M95" s="1">
        <v>39.9</v>
      </c>
    </row>
    <row r="96" spans="1:13" x14ac:dyDescent="0.15">
      <c r="A96" s="1">
        <f>A89+1</f>
        <v>35</v>
      </c>
      <c r="B96" s="1">
        <v>0</v>
      </c>
      <c r="C96" s="2">
        <v>35</v>
      </c>
      <c r="D96" s="70">
        <v>1896</v>
      </c>
      <c r="E96" s="70">
        <v>1675</v>
      </c>
      <c r="F96" s="70">
        <v>1932</v>
      </c>
      <c r="G96" s="70">
        <v>1710</v>
      </c>
      <c r="H96" s="70">
        <v>1801</v>
      </c>
      <c r="I96" s="70">
        <v>1591</v>
      </c>
      <c r="J96" s="70">
        <v>1862</v>
      </c>
      <c r="K96" s="70">
        <v>1661</v>
      </c>
      <c r="L96" s="1">
        <v>42</v>
      </c>
      <c r="M96" s="1">
        <v>40</v>
      </c>
    </row>
    <row r="97" spans="1:13" x14ac:dyDescent="0.15">
      <c r="A97" s="1"/>
      <c r="B97" s="1">
        <v>1</v>
      </c>
      <c r="C97" s="2">
        <v>35.142857142857146</v>
      </c>
      <c r="D97" s="70">
        <v>1911</v>
      </c>
      <c r="E97" s="70">
        <v>1689</v>
      </c>
      <c r="F97" s="70">
        <v>1949</v>
      </c>
      <c r="G97" s="70">
        <v>1726</v>
      </c>
      <c r="H97" s="70">
        <v>1817</v>
      </c>
      <c r="I97" s="70">
        <v>1606</v>
      </c>
      <c r="J97" s="70">
        <v>1879</v>
      </c>
      <c r="K97" s="70">
        <v>1676</v>
      </c>
      <c r="L97" s="1">
        <v>42.1</v>
      </c>
      <c r="M97" s="1">
        <v>40.1</v>
      </c>
    </row>
    <row r="98" spans="1:13" x14ac:dyDescent="0.15">
      <c r="A98" s="1"/>
      <c r="B98" s="1">
        <v>2</v>
      </c>
      <c r="C98" s="2">
        <v>35.285714285714285</v>
      </c>
      <c r="D98" s="70">
        <v>1943</v>
      </c>
      <c r="E98" s="70">
        <v>1718</v>
      </c>
      <c r="F98" s="70">
        <v>1984</v>
      </c>
      <c r="G98" s="70">
        <v>1759</v>
      </c>
      <c r="H98" s="70">
        <v>1849</v>
      </c>
      <c r="I98" s="70">
        <v>1636</v>
      </c>
      <c r="J98" s="70">
        <v>1912</v>
      </c>
      <c r="K98" s="70">
        <v>1708</v>
      </c>
      <c r="L98" s="1">
        <v>42.3</v>
      </c>
      <c r="M98" s="1">
        <v>40.299999999999997</v>
      </c>
    </row>
    <row r="99" spans="1:13" x14ac:dyDescent="0.15">
      <c r="A99" s="1"/>
      <c r="B99" s="1">
        <v>3</v>
      </c>
      <c r="C99" s="2">
        <v>35.428571428571431</v>
      </c>
      <c r="D99" s="70">
        <v>1959</v>
      </c>
      <c r="E99" s="70">
        <v>1733</v>
      </c>
      <c r="F99" s="70">
        <v>2002</v>
      </c>
      <c r="G99" s="70">
        <v>1776</v>
      </c>
      <c r="H99" s="70">
        <v>1865</v>
      </c>
      <c r="I99" s="70">
        <v>1651</v>
      </c>
      <c r="J99" s="70">
        <v>1929</v>
      </c>
      <c r="K99" s="70">
        <v>1723</v>
      </c>
      <c r="L99" s="1">
        <v>42.4</v>
      </c>
      <c r="M99" s="1">
        <v>40.4</v>
      </c>
    </row>
    <row r="100" spans="1:13" x14ac:dyDescent="0.15">
      <c r="A100" s="1"/>
      <c r="B100" s="1">
        <v>4</v>
      </c>
      <c r="C100" s="2">
        <v>35.571428571428569</v>
      </c>
      <c r="D100" s="70">
        <v>1991</v>
      </c>
      <c r="E100" s="70">
        <v>1763</v>
      </c>
      <c r="F100" s="70">
        <v>2038</v>
      </c>
      <c r="G100" s="70">
        <v>1810</v>
      </c>
      <c r="H100" s="70">
        <v>1898</v>
      </c>
      <c r="I100" s="70">
        <v>1682</v>
      </c>
      <c r="J100" s="70">
        <v>1963</v>
      </c>
      <c r="K100" s="70">
        <v>1755</v>
      </c>
      <c r="L100" s="1">
        <v>42.7</v>
      </c>
      <c r="M100" s="1">
        <v>40.6</v>
      </c>
    </row>
    <row r="101" spans="1:13" x14ac:dyDescent="0.15">
      <c r="A101" s="1"/>
      <c r="B101" s="1">
        <v>5</v>
      </c>
      <c r="C101" s="2">
        <v>35.714285714285715</v>
      </c>
      <c r="D101" s="70">
        <v>2007</v>
      </c>
      <c r="E101" s="70">
        <v>1778</v>
      </c>
      <c r="F101" s="70">
        <v>2056</v>
      </c>
      <c r="G101" s="70">
        <v>1827</v>
      </c>
      <c r="H101" s="70">
        <v>1914</v>
      </c>
      <c r="I101" s="70">
        <v>1697</v>
      </c>
      <c r="J101" s="70">
        <v>1980</v>
      </c>
      <c r="K101" s="70">
        <v>1772</v>
      </c>
      <c r="L101" s="1">
        <v>42.8</v>
      </c>
      <c r="M101" s="1">
        <v>40.799999999999997</v>
      </c>
    </row>
    <row r="102" spans="1:13" x14ac:dyDescent="0.15">
      <c r="A102" s="1"/>
      <c r="B102" s="1">
        <v>6</v>
      </c>
      <c r="C102" s="2">
        <v>35.857142857142854</v>
      </c>
      <c r="D102" s="70">
        <v>2039</v>
      </c>
      <c r="E102" s="70">
        <v>1809</v>
      </c>
      <c r="F102" s="70">
        <v>2093</v>
      </c>
      <c r="G102" s="70">
        <v>1861</v>
      </c>
      <c r="H102" s="70">
        <v>1947</v>
      </c>
      <c r="I102" s="70">
        <v>1729</v>
      </c>
      <c r="J102" s="70">
        <v>2015</v>
      </c>
      <c r="K102" s="70">
        <v>1804</v>
      </c>
      <c r="L102" s="1">
        <v>43</v>
      </c>
      <c r="M102" s="1">
        <v>41</v>
      </c>
    </row>
    <row r="103" spans="1:13" x14ac:dyDescent="0.15">
      <c r="A103" s="1">
        <f>A96+1</f>
        <v>36</v>
      </c>
      <c r="B103" s="1">
        <v>0</v>
      </c>
      <c r="C103" s="2">
        <v>36</v>
      </c>
      <c r="D103" s="70">
        <v>2055</v>
      </c>
      <c r="E103" s="70">
        <v>1824</v>
      </c>
      <c r="F103" s="70">
        <v>2111</v>
      </c>
      <c r="G103" s="70">
        <v>1879</v>
      </c>
      <c r="H103" s="70">
        <v>1964</v>
      </c>
      <c r="I103" s="70">
        <v>1744</v>
      </c>
      <c r="J103" s="70">
        <v>2032</v>
      </c>
      <c r="K103" s="70">
        <v>1821</v>
      </c>
      <c r="L103" s="1">
        <v>43.1</v>
      </c>
      <c r="M103" s="1">
        <v>41.1</v>
      </c>
    </row>
    <row r="104" spans="1:13" x14ac:dyDescent="0.15">
      <c r="A104" s="1"/>
      <c r="B104" s="1">
        <v>1</v>
      </c>
      <c r="C104" s="2">
        <v>36.142857142857146</v>
      </c>
      <c r="D104" s="70">
        <v>2071</v>
      </c>
      <c r="E104" s="70">
        <v>1840</v>
      </c>
      <c r="F104" s="70">
        <v>2130</v>
      </c>
      <c r="G104" s="70">
        <v>1897</v>
      </c>
      <c r="H104" s="70">
        <v>1980</v>
      </c>
      <c r="I104" s="70">
        <v>1760</v>
      </c>
      <c r="J104" s="70">
        <v>2050</v>
      </c>
      <c r="K104" s="70">
        <v>1837</v>
      </c>
      <c r="L104" s="1">
        <v>43.3</v>
      </c>
      <c r="M104" s="1">
        <v>41.3</v>
      </c>
    </row>
    <row r="105" spans="1:13" x14ac:dyDescent="0.15">
      <c r="A105" s="1"/>
      <c r="B105" s="1">
        <v>2</v>
      </c>
      <c r="C105" s="2">
        <v>36.285714285714285</v>
      </c>
      <c r="D105" s="70">
        <v>2104</v>
      </c>
      <c r="E105" s="70">
        <v>1871</v>
      </c>
      <c r="F105" s="70">
        <v>2167</v>
      </c>
      <c r="G105" s="70">
        <v>1933</v>
      </c>
      <c r="H105" s="70">
        <v>2013</v>
      </c>
      <c r="I105" s="70">
        <v>1792</v>
      </c>
      <c r="J105" s="70">
        <v>2085</v>
      </c>
      <c r="K105" s="70">
        <v>1871</v>
      </c>
      <c r="L105" s="1">
        <v>43.5</v>
      </c>
      <c r="M105" s="1">
        <v>41.5</v>
      </c>
    </row>
    <row r="106" spans="1:13" x14ac:dyDescent="0.15">
      <c r="A106" s="1"/>
      <c r="B106" s="1">
        <v>3</v>
      </c>
      <c r="C106" s="2">
        <v>36.428571428571431</v>
      </c>
      <c r="D106" s="70">
        <v>2121</v>
      </c>
      <c r="E106" s="70">
        <v>1887</v>
      </c>
      <c r="F106" s="70">
        <v>2186</v>
      </c>
      <c r="G106" s="70">
        <v>1951</v>
      </c>
      <c r="H106" s="70">
        <v>2030</v>
      </c>
      <c r="I106" s="70">
        <v>1808</v>
      </c>
      <c r="J106" s="70">
        <v>2103</v>
      </c>
      <c r="K106" s="70">
        <v>1888</v>
      </c>
      <c r="L106" s="1">
        <v>43.6</v>
      </c>
      <c r="M106" s="1">
        <v>41.7</v>
      </c>
    </row>
    <row r="107" spans="1:13" x14ac:dyDescent="0.15">
      <c r="A107" s="1"/>
      <c r="B107" s="1">
        <v>4</v>
      </c>
      <c r="C107" s="2">
        <v>36.571428571428569</v>
      </c>
      <c r="D107" s="70">
        <v>2154</v>
      </c>
      <c r="E107" s="70">
        <v>1919</v>
      </c>
      <c r="F107" s="70">
        <v>2224</v>
      </c>
      <c r="G107" s="70">
        <v>1988</v>
      </c>
      <c r="H107" s="70">
        <v>2064</v>
      </c>
      <c r="I107" s="70">
        <v>1841</v>
      </c>
      <c r="J107" s="70">
        <v>2138</v>
      </c>
      <c r="K107" s="70">
        <v>1921</v>
      </c>
      <c r="L107" s="1">
        <v>43.9</v>
      </c>
      <c r="M107" s="1">
        <v>41.9</v>
      </c>
    </row>
    <row r="108" spans="1:13" x14ac:dyDescent="0.15">
      <c r="A108" s="1"/>
      <c r="B108" s="1">
        <v>5</v>
      </c>
      <c r="C108" s="2">
        <v>36.714285714285715</v>
      </c>
      <c r="D108" s="70">
        <v>2170</v>
      </c>
      <c r="E108" s="70">
        <v>1935</v>
      </c>
      <c r="F108" s="70">
        <v>2243</v>
      </c>
      <c r="G108" s="70">
        <v>2006</v>
      </c>
      <c r="H108" s="70">
        <v>2080</v>
      </c>
      <c r="I108" s="70">
        <v>1857</v>
      </c>
      <c r="J108" s="70">
        <v>2155</v>
      </c>
      <c r="K108" s="70">
        <v>1938</v>
      </c>
      <c r="L108" s="1">
        <v>44</v>
      </c>
      <c r="M108" s="1">
        <v>42.1</v>
      </c>
    </row>
    <row r="109" spans="1:13" x14ac:dyDescent="0.15">
      <c r="A109" s="1"/>
      <c r="B109" s="1">
        <v>6</v>
      </c>
      <c r="C109" s="2">
        <v>36.857142857142854</v>
      </c>
      <c r="D109" s="70">
        <v>2203</v>
      </c>
      <c r="E109" s="70">
        <v>1967</v>
      </c>
      <c r="F109" s="70">
        <v>2281</v>
      </c>
      <c r="G109" s="70">
        <v>2043</v>
      </c>
      <c r="H109" s="70">
        <v>2114</v>
      </c>
      <c r="I109" s="70">
        <v>1890</v>
      </c>
      <c r="J109" s="70">
        <v>2191</v>
      </c>
      <c r="K109" s="70">
        <v>1972</v>
      </c>
      <c r="L109" s="1">
        <v>44.2</v>
      </c>
      <c r="M109" s="1">
        <v>42.4</v>
      </c>
    </row>
    <row r="110" spans="1:13" x14ac:dyDescent="0.15">
      <c r="A110" s="1">
        <f>A103+1</f>
        <v>37</v>
      </c>
      <c r="B110" s="1">
        <v>0</v>
      </c>
      <c r="C110" s="2">
        <v>37</v>
      </c>
      <c r="D110" s="70">
        <v>2220</v>
      </c>
      <c r="E110" s="70">
        <v>1984</v>
      </c>
      <c r="F110" s="70">
        <v>2300</v>
      </c>
      <c r="G110" s="70">
        <v>2062</v>
      </c>
      <c r="H110" s="70">
        <v>2131</v>
      </c>
      <c r="I110" s="70">
        <v>1907</v>
      </c>
      <c r="J110" s="70">
        <v>2208</v>
      </c>
      <c r="K110" s="70">
        <v>1989</v>
      </c>
      <c r="L110" s="1">
        <v>44.4</v>
      </c>
      <c r="M110" s="1">
        <v>42.5</v>
      </c>
    </row>
    <row r="111" spans="1:13" x14ac:dyDescent="0.15">
      <c r="A111" s="1"/>
      <c r="B111" s="1">
        <v>1</v>
      </c>
      <c r="C111" s="2">
        <v>37.142857142857146</v>
      </c>
      <c r="D111" s="70">
        <v>2236</v>
      </c>
      <c r="E111" s="70">
        <v>2000</v>
      </c>
      <c r="F111" s="70">
        <v>2318</v>
      </c>
      <c r="G111" s="70">
        <v>2081</v>
      </c>
      <c r="H111" s="70">
        <v>2148</v>
      </c>
      <c r="I111" s="70">
        <v>1924</v>
      </c>
      <c r="J111" s="70">
        <v>2226</v>
      </c>
      <c r="K111" s="70">
        <v>2006</v>
      </c>
      <c r="L111" s="1">
        <v>44.5</v>
      </c>
      <c r="M111" s="1">
        <v>42.6</v>
      </c>
    </row>
    <row r="112" spans="1:13" x14ac:dyDescent="0.15">
      <c r="A112" s="1"/>
      <c r="B112" s="1">
        <v>2</v>
      </c>
      <c r="C112" s="2">
        <v>37.285714285714285</v>
      </c>
      <c r="D112" s="70">
        <v>2269</v>
      </c>
      <c r="E112" s="70">
        <v>2033</v>
      </c>
      <c r="F112" s="70">
        <v>2356</v>
      </c>
      <c r="G112" s="70">
        <v>2118</v>
      </c>
      <c r="H112" s="70">
        <v>2181</v>
      </c>
      <c r="I112" s="70">
        <v>1957</v>
      </c>
      <c r="J112" s="70">
        <v>2260</v>
      </c>
      <c r="K112" s="70">
        <v>2040</v>
      </c>
      <c r="L112" s="1">
        <v>44.7</v>
      </c>
      <c r="M112" s="1">
        <v>42.9</v>
      </c>
    </row>
    <row r="113" spans="1:13" x14ac:dyDescent="0.15">
      <c r="A113" s="1"/>
      <c r="B113" s="1">
        <v>3</v>
      </c>
      <c r="C113" s="2">
        <v>37.428571428571431</v>
      </c>
      <c r="D113" s="70">
        <v>2286</v>
      </c>
      <c r="E113" s="70">
        <v>2049</v>
      </c>
      <c r="F113" s="70">
        <v>2375</v>
      </c>
      <c r="G113" s="70">
        <v>2137</v>
      </c>
      <c r="H113" s="70">
        <v>2198</v>
      </c>
      <c r="I113" s="70">
        <v>1974</v>
      </c>
      <c r="J113" s="70">
        <v>2278</v>
      </c>
      <c r="K113" s="70">
        <v>2057</v>
      </c>
      <c r="L113" s="1">
        <v>44.8</v>
      </c>
      <c r="M113" s="1">
        <v>43.1</v>
      </c>
    </row>
    <row r="114" spans="1:13" x14ac:dyDescent="0.15">
      <c r="A114" s="1"/>
      <c r="B114" s="1">
        <v>4</v>
      </c>
      <c r="C114" s="2">
        <v>37.571428571428569</v>
      </c>
      <c r="D114" s="70">
        <v>2319</v>
      </c>
      <c r="E114" s="70">
        <v>2082</v>
      </c>
      <c r="F114" s="70">
        <v>2412</v>
      </c>
      <c r="G114" s="70">
        <v>2173</v>
      </c>
      <c r="H114" s="70">
        <v>2232</v>
      </c>
      <c r="I114" s="70">
        <v>2007</v>
      </c>
      <c r="J114" s="70">
        <v>2312</v>
      </c>
      <c r="K114" s="70">
        <v>2090</v>
      </c>
      <c r="L114" s="1">
        <v>45</v>
      </c>
      <c r="M114" s="1">
        <v>43.3</v>
      </c>
    </row>
    <row r="115" spans="1:13" x14ac:dyDescent="0.15">
      <c r="A115" s="1"/>
      <c r="B115" s="1">
        <v>5</v>
      </c>
      <c r="C115" s="2">
        <v>37.714285714285715</v>
      </c>
      <c r="D115" s="70">
        <v>2335</v>
      </c>
      <c r="E115" s="70">
        <v>2099</v>
      </c>
      <c r="F115" s="70">
        <v>2430</v>
      </c>
      <c r="G115" s="70">
        <v>2192</v>
      </c>
      <c r="H115" s="70">
        <v>2248</v>
      </c>
      <c r="I115" s="70">
        <v>2024</v>
      </c>
      <c r="J115" s="70">
        <v>2329</v>
      </c>
      <c r="K115" s="70">
        <v>2107</v>
      </c>
      <c r="L115" s="1">
        <v>45.1</v>
      </c>
      <c r="M115" s="1">
        <v>43.4</v>
      </c>
    </row>
    <row r="116" spans="1:13" x14ac:dyDescent="0.15">
      <c r="A116" s="1"/>
      <c r="B116" s="1">
        <v>6</v>
      </c>
      <c r="C116" s="2">
        <v>37.857142857142854</v>
      </c>
      <c r="D116" s="70">
        <v>2367</v>
      </c>
      <c r="E116" s="70">
        <v>2131</v>
      </c>
      <c r="F116" s="70">
        <v>2466</v>
      </c>
      <c r="G116" s="70">
        <v>2228</v>
      </c>
      <c r="H116" s="70">
        <v>2281</v>
      </c>
      <c r="I116" s="70">
        <v>2057</v>
      </c>
      <c r="J116" s="70">
        <v>2362</v>
      </c>
      <c r="K116" s="70">
        <v>2139</v>
      </c>
      <c r="L116" s="1">
        <v>45.3</v>
      </c>
      <c r="M116" s="1">
        <v>43.7</v>
      </c>
    </row>
    <row r="117" spans="1:13" x14ac:dyDescent="0.15">
      <c r="A117" s="1">
        <f>A110+1</f>
        <v>38</v>
      </c>
      <c r="B117" s="1">
        <v>0</v>
      </c>
      <c r="C117" s="2">
        <v>38</v>
      </c>
      <c r="D117" s="70">
        <v>2383</v>
      </c>
      <c r="E117" s="70">
        <v>2148</v>
      </c>
      <c r="F117" s="70">
        <v>2483</v>
      </c>
      <c r="G117" s="70">
        <v>2246</v>
      </c>
      <c r="H117" s="70">
        <v>2298</v>
      </c>
      <c r="I117" s="70">
        <v>2073</v>
      </c>
      <c r="J117" s="70">
        <v>2379</v>
      </c>
      <c r="K117" s="70">
        <v>2156</v>
      </c>
      <c r="L117" s="1">
        <v>45.4</v>
      </c>
      <c r="M117" s="1">
        <v>43.8</v>
      </c>
    </row>
    <row r="118" spans="1:13" x14ac:dyDescent="0.15">
      <c r="A118" s="1"/>
      <c r="B118" s="1">
        <v>1</v>
      </c>
      <c r="C118" s="2">
        <v>38.142857142857146</v>
      </c>
      <c r="D118" s="70">
        <v>2399</v>
      </c>
      <c r="E118" s="70">
        <v>2164</v>
      </c>
      <c r="F118" s="70">
        <v>2501</v>
      </c>
      <c r="G118" s="70">
        <v>2263</v>
      </c>
      <c r="H118" s="70">
        <v>2314</v>
      </c>
      <c r="I118" s="70">
        <v>2090</v>
      </c>
      <c r="J118" s="70">
        <v>2395</v>
      </c>
      <c r="K118" s="70">
        <v>2172</v>
      </c>
      <c r="L118" s="1">
        <v>45.5</v>
      </c>
      <c r="M118" s="1">
        <v>43.9</v>
      </c>
    </row>
    <row r="119" spans="1:13" x14ac:dyDescent="0.15">
      <c r="A119" s="1"/>
      <c r="B119" s="1">
        <v>2</v>
      </c>
      <c r="C119" s="2">
        <v>38.285714285714285</v>
      </c>
      <c r="D119" s="70">
        <v>2431</v>
      </c>
      <c r="E119" s="70">
        <v>2196</v>
      </c>
      <c r="F119" s="70">
        <v>2535</v>
      </c>
      <c r="G119" s="70">
        <v>2298</v>
      </c>
      <c r="H119" s="70">
        <v>2346</v>
      </c>
      <c r="I119" s="70">
        <v>2122</v>
      </c>
      <c r="J119" s="70">
        <v>2427</v>
      </c>
      <c r="K119" s="70">
        <v>2204</v>
      </c>
      <c r="L119" s="1">
        <v>45.7</v>
      </c>
      <c r="M119" s="1">
        <v>44.1</v>
      </c>
    </row>
    <row r="120" spans="1:13" x14ac:dyDescent="0.15">
      <c r="A120" s="1"/>
      <c r="B120" s="1">
        <v>3</v>
      </c>
      <c r="C120" s="2">
        <v>38.428571428571431</v>
      </c>
      <c r="D120" s="70">
        <v>2446</v>
      </c>
      <c r="E120" s="70">
        <v>2212</v>
      </c>
      <c r="F120" s="70">
        <v>2552</v>
      </c>
      <c r="G120" s="70">
        <v>2315</v>
      </c>
      <c r="H120" s="70">
        <v>2362</v>
      </c>
      <c r="I120" s="70">
        <v>2138</v>
      </c>
      <c r="J120" s="70">
        <v>2443</v>
      </c>
      <c r="K120" s="70">
        <v>2219</v>
      </c>
      <c r="L120" s="1">
        <v>45.8</v>
      </c>
      <c r="M120" s="1">
        <v>44.3</v>
      </c>
    </row>
    <row r="121" spans="1:13" x14ac:dyDescent="0.15">
      <c r="A121" s="1"/>
      <c r="B121" s="1">
        <v>4</v>
      </c>
      <c r="C121" s="2">
        <v>38.571428571428569</v>
      </c>
      <c r="D121" s="70">
        <v>2477</v>
      </c>
      <c r="E121" s="70">
        <v>2243</v>
      </c>
      <c r="F121" s="70">
        <v>2585</v>
      </c>
      <c r="G121" s="70">
        <v>2349</v>
      </c>
      <c r="H121" s="70">
        <v>2393</v>
      </c>
      <c r="I121" s="70">
        <v>2170</v>
      </c>
      <c r="J121" s="70">
        <v>2475</v>
      </c>
      <c r="K121" s="70">
        <v>2251</v>
      </c>
      <c r="L121" s="1">
        <v>46</v>
      </c>
      <c r="M121" s="1">
        <v>44.5</v>
      </c>
    </row>
    <row r="122" spans="1:13" x14ac:dyDescent="0.15">
      <c r="A122" s="1"/>
      <c r="B122" s="1">
        <v>5</v>
      </c>
      <c r="C122" s="2">
        <v>38.714285714285715</v>
      </c>
      <c r="D122" s="70">
        <v>2492</v>
      </c>
      <c r="E122" s="70">
        <v>2258</v>
      </c>
      <c r="F122" s="70">
        <v>2601</v>
      </c>
      <c r="G122" s="70">
        <v>2365</v>
      </c>
      <c r="H122" s="70">
        <v>2408</v>
      </c>
      <c r="I122" s="70">
        <v>2185</v>
      </c>
      <c r="J122" s="70">
        <v>2490</v>
      </c>
      <c r="K122" s="70">
        <v>2266</v>
      </c>
      <c r="L122" s="1">
        <v>46.1</v>
      </c>
      <c r="M122" s="1">
        <v>44.6</v>
      </c>
    </row>
    <row r="123" spans="1:13" x14ac:dyDescent="0.15">
      <c r="A123" s="1"/>
      <c r="B123" s="1">
        <v>6</v>
      </c>
      <c r="C123" s="2">
        <v>38.857142857142854</v>
      </c>
      <c r="D123" s="70">
        <v>2522</v>
      </c>
      <c r="E123" s="70">
        <v>2289</v>
      </c>
      <c r="F123" s="70">
        <v>2633</v>
      </c>
      <c r="G123" s="70">
        <v>2397</v>
      </c>
      <c r="H123" s="70">
        <v>2438</v>
      </c>
      <c r="I123" s="70">
        <v>2216</v>
      </c>
      <c r="J123" s="70">
        <v>2521</v>
      </c>
      <c r="K123" s="70">
        <v>2296</v>
      </c>
      <c r="L123" s="1">
        <v>46.3</v>
      </c>
      <c r="M123" s="1">
        <v>44.8</v>
      </c>
    </row>
    <row r="124" spans="1:13" x14ac:dyDescent="0.15">
      <c r="A124" s="1">
        <f>A117+1</f>
        <v>39</v>
      </c>
      <c r="B124" s="1">
        <v>0</v>
      </c>
      <c r="C124" s="2">
        <v>39</v>
      </c>
      <c r="D124" s="70">
        <v>2536</v>
      </c>
      <c r="E124" s="70">
        <v>2304</v>
      </c>
      <c r="F124" s="70">
        <v>2648</v>
      </c>
      <c r="G124" s="70">
        <v>2413</v>
      </c>
      <c r="H124" s="70">
        <v>2453</v>
      </c>
      <c r="I124" s="70">
        <v>2231</v>
      </c>
      <c r="J124" s="70">
        <v>2536</v>
      </c>
      <c r="K124" s="70">
        <v>2311</v>
      </c>
      <c r="L124" s="1">
        <v>46.3</v>
      </c>
      <c r="M124" s="1">
        <v>44.9</v>
      </c>
    </row>
    <row r="125" spans="1:13" x14ac:dyDescent="0.15">
      <c r="A125" s="1"/>
      <c r="B125" s="1">
        <v>1</v>
      </c>
      <c r="C125" s="2">
        <v>39.142857142857146</v>
      </c>
      <c r="D125" s="70">
        <v>2551</v>
      </c>
      <c r="E125" s="70">
        <v>2318</v>
      </c>
      <c r="F125" s="70">
        <v>2663</v>
      </c>
      <c r="G125" s="70">
        <v>2428</v>
      </c>
      <c r="H125" s="70">
        <v>2468</v>
      </c>
      <c r="I125" s="70">
        <v>2246</v>
      </c>
      <c r="J125" s="70">
        <v>2551</v>
      </c>
      <c r="K125" s="70">
        <v>2326</v>
      </c>
      <c r="L125" s="1">
        <v>46.4</v>
      </c>
      <c r="M125" s="1">
        <v>45</v>
      </c>
    </row>
    <row r="126" spans="1:13" x14ac:dyDescent="0.15">
      <c r="A126" s="1"/>
      <c r="B126" s="1">
        <v>2</v>
      </c>
      <c r="C126" s="2">
        <v>39.285714285714285</v>
      </c>
      <c r="D126" s="70">
        <v>2579</v>
      </c>
      <c r="E126" s="70">
        <v>2347</v>
      </c>
      <c r="F126" s="70">
        <v>2693</v>
      </c>
      <c r="G126" s="70">
        <v>2458</v>
      </c>
      <c r="H126" s="70">
        <v>2496</v>
      </c>
      <c r="I126" s="70">
        <v>2275</v>
      </c>
      <c r="J126" s="70">
        <v>2581</v>
      </c>
      <c r="K126" s="70">
        <v>2356</v>
      </c>
      <c r="L126" s="1">
        <v>46.6</v>
      </c>
      <c r="M126" s="1">
        <v>45.1</v>
      </c>
    </row>
    <row r="127" spans="1:13" x14ac:dyDescent="0.15">
      <c r="A127" s="1"/>
      <c r="B127" s="1">
        <v>3</v>
      </c>
      <c r="C127" s="2">
        <v>39.428571428571431</v>
      </c>
      <c r="D127" s="70">
        <v>2593</v>
      </c>
      <c r="E127" s="70">
        <v>2362</v>
      </c>
      <c r="F127" s="70">
        <v>2707</v>
      </c>
      <c r="G127" s="70">
        <v>2472</v>
      </c>
      <c r="H127" s="70">
        <v>2510</v>
      </c>
      <c r="I127" s="70">
        <v>2289</v>
      </c>
      <c r="J127" s="70">
        <v>2595</v>
      </c>
      <c r="K127" s="70">
        <v>2370</v>
      </c>
      <c r="L127" s="1">
        <v>46.7</v>
      </c>
      <c r="M127" s="1">
        <v>45.2</v>
      </c>
    </row>
    <row r="128" spans="1:13" x14ac:dyDescent="0.15">
      <c r="A128" s="1"/>
      <c r="B128" s="1">
        <v>4</v>
      </c>
      <c r="C128" s="2">
        <v>39.571428571428569</v>
      </c>
      <c r="D128" s="70">
        <v>2620</v>
      </c>
      <c r="E128" s="70">
        <v>2389</v>
      </c>
      <c r="F128" s="70">
        <v>2735</v>
      </c>
      <c r="G128" s="70">
        <v>2501</v>
      </c>
      <c r="H128" s="70">
        <v>2537</v>
      </c>
      <c r="I128" s="70">
        <v>2316</v>
      </c>
      <c r="J128" s="70">
        <v>2624</v>
      </c>
      <c r="K128" s="70">
        <v>2399</v>
      </c>
      <c r="L128" s="1">
        <v>46.8</v>
      </c>
      <c r="M128" s="1">
        <v>45.4</v>
      </c>
    </row>
    <row r="129" spans="1:13" x14ac:dyDescent="0.15">
      <c r="A129" s="1"/>
      <c r="B129" s="1">
        <v>5</v>
      </c>
      <c r="C129" s="2">
        <v>39.714285714285715</v>
      </c>
      <c r="D129" s="70">
        <v>2633</v>
      </c>
      <c r="E129" s="70">
        <v>2403</v>
      </c>
      <c r="F129" s="70">
        <v>2749</v>
      </c>
      <c r="G129" s="70">
        <v>2515</v>
      </c>
      <c r="H129" s="70">
        <v>2550</v>
      </c>
      <c r="I129" s="70">
        <v>2330</v>
      </c>
      <c r="J129" s="70">
        <v>2638</v>
      </c>
      <c r="K129" s="70">
        <v>2413</v>
      </c>
      <c r="L129" s="1">
        <v>46.9</v>
      </c>
      <c r="M129" s="1">
        <v>45.5</v>
      </c>
    </row>
    <row r="130" spans="1:13" x14ac:dyDescent="0.15">
      <c r="A130" s="1"/>
      <c r="B130" s="1">
        <v>6</v>
      </c>
      <c r="C130" s="2">
        <v>39.857142857142854</v>
      </c>
      <c r="D130" s="70">
        <v>2659</v>
      </c>
      <c r="E130" s="70">
        <v>2430</v>
      </c>
      <c r="F130" s="70">
        <v>2776</v>
      </c>
      <c r="G130" s="70">
        <v>2542</v>
      </c>
      <c r="H130" s="70">
        <v>2576</v>
      </c>
      <c r="I130" s="70">
        <v>2356</v>
      </c>
      <c r="J130" s="70">
        <v>2667</v>
      </c>
      <c r="K130" s="70">
        <v>2441</v>
      </c>
      <c r="L130" s="1">
        <v>47</v>
      </c>
      <c r="M130" s="1">
        <v>45.6</v>
      </c>
    </row>
    <row r="131" spans="1:13" x14ac:dyDescent="0.15">
      <c r="A131" s="1">
        <f>A124+1</f>
        <v>40</v>
      </c>
      <c r="B131" s="1">
        <v>0</v>
      </c>
      <c r="C131" s="2">
        <v>40</v>
      </c>
      <c r="D131" s="70">
        <v>2672</v>
      </c>
      <c r="E131" s="70">
        <v>2443</v>
      </c>
      <c r="F131" s="70">
        <v>2789</v>
      </c>
      <c r="G131" s="70">
        <v>2556</v>
      </c>
      <c r="H131" s="70">
        <v>2589</v>
      </c>
      <c r="I131" s="70">
        <v>2369</v>
      </c>
      <c r="J131" s="70">
        <v>2681</v>
      </c>
      <c r="K131" s="70">
        <v>2455</v>
      </c>
      <c r="L131" s="1">
        <v>47.1</v>
      </c>
      <c r="M131" s="1">
        <v>45.7</v>
      </c>
    </row>
    <row r="132" spans="1:13" x14ac:dyDescent="0.15">
      <c r="A132" s="1"/>
      <c r="B132" s="1">
        <v>1</v>
      </c>
      <c r="C132" s="2">
        <v>40.142857142857146</v>
      </c>
      <c r="D132" s="70">
        <v>2684</v>
      </c>
      <c r="E132" s="70">
        <v>2455</v>
      </c>
      <c r="F132" s="70">
        <v>2802</v>
      </c>
      <c r="G132" s="70">
        <v>2569</v>
      </c>
      <c r="H132" s="70">
        <v>2601</v>
      </c>
      <c r="I132" s="70">
        <v>2382</v>
      </c>
      <c r="J132" s="70">
        <v>2694</v>
      </c>
      <c r="K132" s="70">
        <v>2468</v>
      </c>
      <c r="L132" s="1">
        <v>47.1</v>
      </c>
      <c r="M132" s="1">
        <v>45.8</v>
      </c>
    </row>
    <row r="133" spans="1:13" x14ac:dyDescent="0.15">
      <c r="A133" s="1"/>
      <c r="B133" s="1">
        <v>2</v>
      </c>
      <c r="C133" s="2">
        <v>40.285714285714285</v>
      </c>
      <c r="D133" s="70">
        <v>2709</v>
      </c>
      <c r="E133" s="70">
        <v>2481</v>
      </c>
      <c r="F133" s="70">
        <v>2828</v>
      </c>
      <c r="G133" s="70">
        <v>2595</v>
      </c>
      <c r="H133" s="70">
        <v>2626</v>
      </c>
      <c r="I133" s="70">
        <v>2406</v>
      </c>
      <c r="J133" s="70">
        <v>2722</v>
      </c>
      <c r="K133" s="70">
        <v>2495</v>
      </c>
      <c r="L133" s="1">
        <v>47.3</v>
      </c>
      <c r="M133" s="1">
        <v>45.9</v>
      </c>
    </row>
    <row r="134" spans="1:13" x14ac:dyDescent="0.15">
      <c r="A134" s="1"/>
      <c r="B134" s="1">
        <v>3</v>
      </c>
      <c r="C134" s="2">
        <v>40.428571428571431</v>
      </c>
      <c r="D134" s="70">
        <v>2721</v>
      </c>
      <c r="E134" s="70">
        <v>2493</v>
      </c>
      <c r="F134" s="70">
        <v>2841</v>
      </c>
      <c r="G134" s="70">
        <v>2608</v>
      </c>
      <c r="H134" s="70">
        <v>2638</v>
      </c>
      <c r="I134" s="70">
        <v>2418</v>
      </c>
      <c r="J134" s="70">
        <v>2735</v>
      </c>
      <c r="K134" s="70">
        <v>2509</v>
      </c>
      <c r="L134" s="1">
        <v>47.3</v>
      </c>
      <c r="M134" s="1">
        <v>46</v>
      </c>
    </row>
    <row r="135" spans="1:13" x14ac:dyDescent="0.15">
      <c r="A135" s="1"/>
      <c r="B135" s="1">
        <v>4</v>
      </c>
      <c r="C135" s="2">
        <v>40.571428571428569</v>
      </c>
      <c r="D135" s="70">
        <v>2745</v>
      </c>
      <c r="E135" s="70">
        <v>2518</v>
      </c>
      <c r="F135" s="70">
        <v>2866</v>
      </c>
      <c r="G135" s="70">
        <v>2633</v>
      </c>
      <c r="H135" s="70">
        <v>2661</v>
      </c>
      <c r="I135" s="70">
        <v>2442</v>
      </c>
      <c r="J135" s="70">
        <v>2762</v>
      </c>
      <c r="K135" s="70">
        <v>2535</v>
      </c>
      <c r="L135" s="1">
        <v>47.4</v>
      </c>
      <c r="M135" s="1">
        <v>46.1</v>
      </c>
    </row>
    <row r="136" spans="1:13" x14ac:dyDescent="0.15">
      <c r="A136" s="1"/>
      <c r="B136" s="1">
        <v>5</v>
      </c>
      <c r="C136" s="2">
        <v>40.714285714285715</v>
      </c>
      <c r="D136" s="70">
        <v>2757</v>
      </c>
      <c r="E136" s="70">
        <v>2530</v>
      </c>
      <c r="F136" s="70">
        <v>2878</v>
      </c>
      <c r="G136" s="70">
        <v>2646</v>
      </c>
      <c r="H136" s="70">
        <v>2673</v>
      </c>
      <c r="I136" s="70">
        <v>2454</v>
      </c>
      <c r="J136" s="70">
        <v>2775</v>
      </c>
      <c r="K136" s="70">
        <v>2548</v>
      </c>
      <c r="L136" s="1">
        <v>47.5</v>
      </c>
      <c r="M136" s="1">
        <v>46.2</v>
      </c>
    </row>
    <row r="137" spans="1:13" x14ac:dyDescent="0.15">
      <c r="A137" s="1"/>
      <c r="B137" s="1">
        <v>6</v>
      </c>
      <c r="C137" s="2">
        <v>40.857142857142854</v>
      </c>
      <c r="D137" s="70">
        <v>2780</v>
      </c>
      <c r="E137" s="70">
        <v>2554</v>
      </c>
      <c r="F137" s="70">
        <v>2903</v>
      </c>
      <c r="G137" s="70">
        <v>2671</v>
      </c>
      <c r="H137" s="70">
        <v>2696</v>
      </c>
      <c r="I137" s="70">
        <v>2477</v>
      </c>
      <c r="J137" s="70">
        <v>2801</v>
      </c>
      <c r="K137" s="70">
        <v>2575</v>
      </c>
      <c r="L137" s="1">
        <v>47.6</v>
      </c>
      <c r="M137" s="1">
        <v>46.3</v>
      </c>
    </row>
    <row r="138" spans="1:13" x14ac:dyDescent="0.15">
      <c r="A138" s="1">
        <f>A131+1</f>
        <v>41</v>
      </c>
      <c r="B138" s="1">
        <v>0</v>
      </c>
      <c r="C138" s="2">
        <v>41</v>
      </c>
      <c r="D138" s="70">
        <v>2792</v>
      </c>
      <c r="E138" s="70">
        <v>2566</v>
      </c>
      <c r="F138" s="70">
        <v>2915</v>
      </c>
      <c r="G138" s="70">
        <v>2683</v>
      </c>
      <c r="H138" s="70">
        <v>2707</v>
      </c>
      <c r="I138" s="70">
        <v>2489</v>
      </c>
      <c r="J138" s="70">
        <v>2815</v>
      </c>
      <c r="K138" s="70">
        <v>2588</v>
      </c>
      <c r="L138" s="1">
        <v>47.6</v>
      </c>
      <c r="M138" s="1">
        <v>46.3</v>
      </c>
    </row>
    <row r="139" spans="1:13" x14ac:dyDescent="0.15">
      <c r="A139" s="1"/>
      <c r="B139" s="1">
        <v>1</v>
      </c>
      <c r="C139" s="2">
        <v>41.142857142857146</v>
      </c>
      <c r="D139" s="70">
        <v>2804</v>
      </c>
      <c r="E139" s="70">
        <v>2578</v>
      </c>
      <c r="F139" s="70">
        <v>2927</v>
      </c>
      <c r="G139" s="70">
        <v>2695</v>
      </c>
      <c r="H139" s="70">
        <v>2718</v>
      </c>
      <c r="I139" s="70">
        <v>2500</v>
      </c>
      <c r="J139" s="70">
        <v>2828</v>
      </c>
      <c r="K139" s="70">
        <v>2600</v>
      </c>
      <c r="L139" s="1">
        <v>47.7</v>
      </c>
      <c r="M139" s="1">
        <v>46.4</v>
      </c>
    </row>
    <row r="140" spans="1:13" x14ac:dyDescent="0.15">
      <c r="A140" s="1"/>
      <c r="B140" s="1">
        <v>2</v>
      </c>
      <c r="C140" s="2">
        <v>41.285714285714285</v>
      </c>
      <c r="D140" s="70">
        <v>2827</v>
      </c>
      <c r="E140" s="70">
        <v>2602</v>
      </c>
      <c r="F140" s="70">
        <v>2951</v>
      </c>
      <c r="G140" s="70">
        <v>2720</v>
      </c>
      <c r="H140" s="70">
        <v>2741</v>
      </c>
      <c r="I140" s="70">
        <v>2523</v>
      </c>
      <c r="J140" s="70">
        <v>2854</v>
      </c>
      <c r="K140" s="70">
        <v>2626</v>
      </c>
      <c r="L140" s="1">
        <v>47.8</v>
      </c>
      <c r="M140" s="1">
        <v>46.5</v>
      </c>
    </row>
    <row r="141" spans="1:13" x14ac:dyDescent="0.15">
      <c r="A141" s="1"/>
      <c r="B141" s="1">
        <v>3</v>
      </c>
      <c r="C141" s="2">
        <v>41.428571428571431</v>
      </c>
      <c r="D141" s="70">
        <v>2838</v>
      </c>
      <c r="E141" s="70">
        <v>2614</v>
      </c>
      <c r="F141" s="70">
        <v>2963</v>
      </c>
      <c r="G141" s="70">
        <v>2732</v>
      </c>
      <c r="H141" s="70">
        <v>2752</v>
      </c>
      <c r="I141" s="70">
        <v>2534</v>
      </c>
      <c r="J141" s="70">
        <v>2867</v>
      </c>
      <c r="K141" s="70">
        <v>2639</v>
      </c>
      <c r="L141" s="1">
        <v>47.8</v>
      </c>
      <c r="M141" s="1">
        <v>46.5</v>
      </c>
    </row>
    <row r="142" spans="1:13" x14ac:dyDescent="0.15">
      <c r="A142" s="1"/>
      <c r="B142" s="1">
        <v>4</v>
      </c>
      <c r="C142" s="2">
        <v>41.571428571428569</v>
      </c>
      <c r="D142" s="70">
        <v>2862</v>
      </c>
      <c r="E142" s="70">
        <v>2637</v>
      </c>
      <c r="F142" s="70">
        <v>2987</v>
      </c>
      <c r="G142" s="70">
        <v>2756</v>
      </c>
      <c r="H142" s="70">
        <v>2775</v>
      </c>
      <c r="I142" s="70">
        <v>2557</v>
      </c>
      <c r="J142" s="70">
        <v>2893</v>
      </c>
      <c r="K142" s="70">
        <v>2665</v>
      </c>
      <c r="L142" s="1">
        <v>47.9</v>
      </c>
      <c r="M142" s="1">
        <v>46.6</v>
      </c>
    </row>
    <row r="143" spans="1:13" x14ac:dyDescent="0.15">
      <c r="A143" s="1"/>
      <c r="B143" s="1">
        <v>5</v>
      </c>
      <c r="C143" s="2">
        <v>41.714285714285715</v>
      </c>
      <c r="D143" s="70">
        <v>2873</v>
      </c>
      <c r="E143" s="70">
        <v>2649</v>
      </c>
      <c r="F143" s="70">
        <v>2999</v>
      </c>
      <c r="G143" s="70">
        <v>2768</v>
      </c>
      <c r="H143" s="70">
        <v>2786</v>
      </c>
      <c r="I143" s="70">
        <v>2568</v>
      </c>
      <c r="J143" s="70">
        <v>2906</v>
      </c>
      <c r="K143" s="70">
        <v>2678</v>
      </c>
      <c r="L143" s="1">
        <v>47.9</v>
      </c>
      <c r="M143" s="1">
        <v>46.6</v>
      </c>
    </row>
    <row r="144" spans="1:13" x14ac:dyDescent="0.15">
      <c r="A144" s="1"/>
      <c r="B144" s="1">
        <v>6</v>
      </c>
      <c r="C144" s="2">
        <v>41.857142857142854</v>
      </c>
      <c r="D144" s="70">
        <v>2896</v>
      </c>
      <c r="E144" s="70">
        <v>2673</v>
      </c>
      <c r="F144" s="70">
        <v>3023</v>
      </c>
      <c r="G144" s="70">
        <v>2793</v>
      </c>
      <c r="H144" s="70">
        <v>2808</v>
      </c>
      <c r="I144" s="70">
        <v>2591</v>
      </c>
      <c r="J144" s="70">
        <v>2932</v>
      </c>
      <c r="K144" s="70">
        <v>2704</v>
      </c>
      <c r="L144" s="1">
        <v>48</v>
      </c>
      <c r="M144" s="1">
        <v>46.7</v>
      </c>
    </row>
  </sheetData>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説明書</vt:lpstr>
      <vt:lpstr>データ入力部</vt:lpstr>
      <vt:lpstr>LMS</vt:lpstr>
      <vt:lpstr>グラフ用データ</vt:lpstr>
      <vt:lpstr>SGA判定用データ</vt:lpstr>
      <vt:lpstr>Graph</vt:lpstr>
      <vt:lpstr>LMSData</vt:lpstr>
      <vt:lpstr>SGAdecision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亨平</dc:creator>
  <cp:lastModifiedBy>Tasuku</cp:lastModifiedBy>
  <dcterms:created xsi:type="dcterms:W3CDTF">2013-01-05T09:30:24Z</dcterms:created>
  <dcterms:modified xsi:type="dcterms:W3CDTF">2018-03-29T13:52:00Z</dcterms:modified>
</cp:coreProperties>
</file>