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14482BCE-4370-443A-A6FC-8D8133047EED}" xr6:coauthVersionLast="46" xr6:coauthVersionMax="46" xr10:uidLastSave="{00000000-0000-0000-0000-000000000000}"/>
  <bookViews>
    <workbookView xWindow="-120" yWindow="-120" windowWidth="29040" windowHeight="15840" tabRatio="355" xr2:uid="{00000000-000D-0000-FFFF-FFFF00000000}"/>
  </bookViews>
  <sheets>
    <sheet name="計算" sheetId="1" r:id="rId1"/>
    <sheet name="推定エネルギー必要量" sheetId="2" r:id="rId2"/>
    <sheet name="水分" sheetId="4" r:id="rId3"/>
    <sheet name="各栄養素" sheetId="5" r:id="rId4"/>
  </sheets>
  <definedNames>
    <definedName name="エネルギー蓄積量">#REF!</definedName>
    <definedName name="エネルギー年齢">推定エネルギー必要量!$B$5:$B$19</definedName>
    <definedName name="栄養素名称">各栄養素!$4:$4</definedName>
    <definedName name="推定エネルギー必要量">推定エネルギー必要量!$A$2:$H$23</definedName>
    <definedName name="蓄積年齢">#REF!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51" i="1" l="1"/>
  <c r="BN50" i="1"/>
  <c r="BN49" i="1"/>
  <c r="BN48" i="1"/>
  <c r="BN47" i="1"/>
  <c r="BN46" i="1"/>
  <c r="BN45" i="1"/>
  <c r="BN44" i="1"/>
  <c r="BN43" i="1"/>
  <c r="BN42" i="1"/>
  <c r="BN41" i="1"/>
  <c r="BN40" i="1"/>
  <c r="BN39" i="1"/>
  <c r="BN38" i="1"/>
  <c r="BN37" i="1"/>
  <c r="BN36" i="1"/>
  <c r="BN35" i="1"/>
  <c r="BN34" i="1"/>
  <c r="BN33" i="1"/>
  <c r="BN32" i="1"/>
  <c r="BN31" i="1"/>
  <c r="BN30" i="1"/>
  <c r="BN29" i="1"/>
  <c r="BN28" i="1"/>
  <c r="BN27" i="1"/>
  <c r="BN26" i="1"/>
  <c r="BN25" i="1"/>
  <c r="BN24" i="1"/>
  <c r="BN23" i="1"/>
  <c r="BN22" i="1"/>
  <c r="BN21" i="1"/>
  <c r="BN20" i="1"/>
  <c r="BN19" i="1"/>
  <c r="AR4" i="1"/>
  <c r="AO3" i="1"/>
  <c r="AO4" i="1" s="1"/>
  <c r="B8" i="1"/>
  <c r="BV24" i="1"/>
  <c r="BV20" i="1"/>
  <c r="BV19" i="1"/>
  <c r="E11" i="1"/>
  <c r="AR2" i="1" l="1"/>
  <c r="AN6" i="1"/>
  <c r="AN5" i="1"/>
  <c r="AM3" i="1"/>
  <c r="AN3" i="1"/>
  <c r="AM6" i="1"/>
  <c r="AM5" i="1"/>
  <c r="B42" i="2"/>
  <c r="B41" i="2"/>
  <c r="C33" i="2"/>
  <c r="C34" i="2"/>
  <c r="C35" i="2"/>
  <c r="C36" i="2"/>
  <c r="B36" i="2" s="1"/>
  <c r="B37" i="2"/>
  <c r="AV19" i="1"/>
  <c r="AJ4" i="1" l="1"/>
  <c r="AR3" i="1"/>
  <c r="AJ6" i="1"/>
  <c r="AJ3" i="1"/>
  <c r="AJ5" i="1"/>
  <c r="A38" i="2"/>
  <c r="AU25" i="1"/>
  <c r="AT25" i="1"/>
  <c r="AW19" i="1"/>
  <c r="AU19"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4" i="1"/>
  <c r="AT23" i="1"/>
  <c r="AT22" i="1"/>
  <c r="AT21" i="1"/>
  <c r="AT20" i="1"/>
  <c r="AT19" i="1"/>
  <c r="AW27" i="1"/>
  <c r="AW31" i="1"/>
  <c r="AW24" i="1"/>
  <c r="AW37" i="1"/>
  <c r="AW20" i="1"/>
  <c r="AW28" i="1"/>
  <c r="AW50" i="1"/>
  <c r="AW32" i="1"/>
  <c r="AW42" i="1"/>
  <c r="AW40" i="1"/>
  <c r="AW26" i="1"/>
  <c r="AW30" i="1"/>
  <c r="C10" i="1" l="1"/>
  <c r="BH25" i="1"/>
  <c r="BH19" i="1"/>
  <c r="BH29" i="1"/>
  <c r="BH45" i="1"/>
  <c r="BH38" i="1"/>
  <c r="BH46" i="1"/>
  <c r="BH39" i="1"/>
  <c r="BH32" i="1"/>
  <c r="BH48" i="1"/>
  <c r="BH41" i="1"/>
  <c r="BH49" i="1"/>
  <c r="BH42" i="1"/>
  <c r="BH50" i="1"/>
  <c r="BH35" i="1"/>
  <c r="BH43" i="1"/>
  <c r="BH51" i="1"/>
  <c r="BH37" i="1"/>
  <c r="BH30" i="1"/>
  <c r="BH31" i="1"/>
  <c r="BH47" i="1"/>
  <c r="BH40" i="1"/>
  <c r="BH33" i="1"/>
  <c r="BH34" i="1"/>
  <c r="BH28" i="1"/>
  <c r="BH36" i="1"/>
  <c r="BH44" i="1"/>
  <c r="BH27" i="1"/>
  <c r="BH26" i="1"/>
  <c r="BH24" i="1"/>
  <c r="BH23" i="1"/>
  <c r="BH22" i="1"/>
  <c r="BH21" i="1"/>
  <c r="BH20" i="1"/>
  <c r="AW23" i="1"/>
  <c r="AW29" i="1"/>
  <c r="AW22" i="1"/>
  <c r="AW41" i="1"/>
  <c r="AW43" i="1"/>
  <c r="AW25" i="1"/>
  <c r="AW33" i="1"/>
  <c r="AW45" i="1"/>
  <c r="AW34" i="1"/>
  <c r="AX19" i="1"/>
  <c r="AW44" i="1"/>
  <c r="AW38" i="1"/>
  <c r="AW35" i="1"/>
  <c r="AW39" i="1"/>
  <c r="AW47" i="1"/>
  <c r="AW48" i="1"/>
  <c r="AW51" i="1"/>
  <c r="AW21" i="1"/>
  <c r="AW36" i="1"/>
  <c r="BO19" i="1" l="1"/>
  <c r="BC19" i="1"/>
  <c r="BI19" i="1"/>
  <c r="AW46" i="1"/>
  <c r="AV25" i="1"/>
  <c r="AU51" i="1" l="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4" i="1"/>
  <c r="AU23" i="1"/>
  <c r="AU22" i="1"/>
  <c r="AU21" i="1"/>
  <c r="AU20" i="1"/>
  <c r="AV21" i="1"/>
  <c r="AZ19" i="1"/>
  <c r="AV28" i="1"/>
  <c r="AV35" i="1"/>
  <c r="AV22" i="1"/>
  <c r="AV32" i="1"/>
  <c r="AV39" i="1"/>
  <c r="BA19" i="1"/>
  <c r="AV48" i="1"/>
  <c r="AY25" i="1"/>
  <c r="AV51" i="1"/>
  <c r="AY19" i="1"/>
  <c r="AW49" i="1"/>
  <c r="BB25" i="1"/>
  <c r="AV42" i="1"/>
  <c r="AV27" i="1"/>
  <c r="AV49" i="1"/>
  <c r="AV37" i="1"/>
  <c r="AZ25" i="1"/>
  <c r="BA25" i="1"/>
  <c r="AV50" i="1"/>
  <c r="AV46" i="1"/>
  <c r="AV45" i="1"/>
  <c r="AV33" i="1"/>
  <c r="AV38" i="1"/>
  <c r="AV40" i="1"/>
  <c r="BR19" i="1" l="1"/>
  <c r="BP19" i="1"/>
  <c r="BR25" i="1"/>
  <c r="BQ25" i="1"/>
  <c r="BP25" i="1"/>
  <c r="BQ19" i="1"/>
  <c r="BS25" i="1"/>
  <c r="BD25" i="1"/>
  <c r="BJ25" i="1"/>
  <c r="BL25" i="1"/>
  <c r="BF25" i="1"/>
  <c r="BM25" i="1"/>
  <c r="BG25" i="1"/>
  <c r="BK25" i="1"/>
  <c r="BE25" i="1"/>
  <c r="BJ19" i="1"/>
  <c r="AO19" i="1" s="1"/>
  <c r="BK19" i="1"/>
  <c r="AP19" i="1" s="1"/>
  <c r="BL19" i="1"/>
  <c r="AQ19" i="1" s="1"/>
  <c r="BD19" i="1"/>
  <c r="AJ19" i="1" s="1"/>
  <c r="BE19" i="1"/>
  <c r="AK19" i="1" s="1"/>
  <c r="BF19" i="1"/>
  <c r="AL19" i="1" s="1"/>
  <c r="AN19" i="1"/>
  <c r="AI19" i="1"/>
  <c r="E15" i="1"/>
  <c r="C15" i="1"/>
  <c r="E10" i="4"/>
  <c r="E9" i="4"/>
  <c r="AZ50" i="1"/>
  <c r="AY45" i="1"/>
  <c r="AY28" i="1"/>
  <c r="AX49" i="1"/>
  <c r="AY27" i="1"/>
  <c r="AX32" i="1"/>
  <c r="BB32" i="1"/>
  <c r="AX39" i="1"/>
  <c r="BA21" i="1"/>
  <c r="BB40" i="1"/>
  <c r="BA33" i="1"/>
  <c r="BA28" i="1"/>
  <c r="AZ49" i="1"/>
  <c r="BA50" i="1"/>
  <c r="AX35" i="1"/>
  <c r="BA37" i="1"/>
  <c r="AZ32" i="1"/>
  <c r="AX48" i="1"/>
  <c r="BB21" i="1"/>
  <c r="BB22" i="1"/>
  <c r="AX38" i="1"/>
  <c r="AV43" i="1"/>
  <c r="AZ37" i="1"/>
  <c r="AY48" i="1"/>
  <c r="BB42" i="1"/>
  <c r="BB51" i="1"/>
  <c r="AZ38" i="1"/>
  <c r="AY37" i="1"/>
  <c r="AZ46" i="1"/>
  <c r="BB19" i="1"/>
  <c r="BB38" i="1"/>
  <c r="AV24" i="1"/>
  <c r="BA39" i="1"/>
  <c r="BA27" i="1"/>
  <c r="AX50" i="1"/>
  <c r="BB27" i="1"/>
  <c r="AZ22" i="1"/>
  <c r="AV29" i="1"/>
  <c r="AV20" i="1"/>
  <c r="AZ40" i="1"/>
  <c r="AX27" i="1"/>
  <c r="BB45" i="1"/>
  <c r="AY22" i="1"/>
  <c r="AV23" i="1"/>
  <c r="AX22" i="1"/>
  <c r="AV44" i="1"/>
  <c r="AX45" i="1"/>
  <c r="BB46" i="1"/>
  <c r="BA51" i="1"/>
  <c r="BB39" i="1"/>
  <c r="AZ35" i="1"/>
  <c r="G19" i="1" l="1"/>
  <c r="F19" i="1"/>
  <c r="E19" i="1"/>
  <c r="D19" i="1"/>
  <c r="BS19" i="1"/>
  <c r="BO22" i="1"/>
  <c r="BO48" i="1"/>
  <c r="BR21" i="1"/>
  <c r="BS38" i="1"/>
  <c r="BP37" i="1"/>
  <c r="BP22" i="1"/>
  <c r="BO39" i="1"/>
  <c r="BP28" i="1"/>
  <c r="BQ22" i="1"/>
  <c r="BQ37" i="1"/>
  <c r="BS21" i="1"/>
  <c r="BQ38" i="1"/>
  <c r="BO32" i="1"/>
  <c r="BO45" i="1"/>
  <c r="BO49" i="1"/>
  <c r="BQ49" i="1"/>
  <c r="BR37" i="1"/>
  <c r="BS40" i="1"/>
  <c r="BR39" i="1"/>
  <c r="BS45" i="1"/>
  <c r="BO38" i="1"/>
  <c r="BR33" i="1"/>
  <c r="BO35" i="1"/>
  <c r="BS39" i="1"/>
  <c r="BQ40" i="1"/>
  <c r="BS22" i="1"/>
  <c r="BS51" i="1"/>
  <c r="BQ32" i="1"/>
  <c r="BR50" i="1"/>
  <c r="BP27" i="1"/>
  <c r="BR27" i="1"/>
  <c r="BP45" i="1"/>
  <c r="BQ50" i="1"/>
  <c r="BQ35" i="1"/>
  <c r="BR51" i="1"/>
  <c r="BO50" i="1"/>
  <c r="BR28" i="1"/>
  <c r="BQ46" i="1"/>
  <c r="BO27" i="1"/>
  <c r="BS32" i="1"/>
  <c r="BP48" i="1"/>
  <c r="BS27" i="1"/>
  <c r="BS46" i="1"/>
  <c r="BS42" i="1"/>
  <c r="BM19" i="1"/>
  <c r="AR19" i="1" s="1"/>
  <c r="BG19" i="1"/>
  <c r="AM19" i="1" s="1"/>
  <c r="AX21" i="1"/>
  <c r="BB33" i="1"/>
  <c r="AZ42" i="1"/>
  <c r="AX51" i="1"/>
  <c r="AY50" i="1"/>
  <c r="AX44" i="1"/>
  <c r="BA43" i="1"/>
  <c r="BA38" i="1"/>
  <c r="BB24" i="1"/>
  <c r="AY20" i="1"/>
  <c r="AX25" i="1"/>
  <c r="BA42" i="1"/>
  <c r="AZ48" i="1"/>
  <c r="BA22" i="1"/>
  <c r="BB43" i="1"/>
  <c r="BB20" i="1"/>
  <c r="AY46" i="1"/>
  <c r="BA48" i="1"/>
  <c r="AX43" i="1"/>
  <c r="BB49" i="1"/>
  <c r="AX29" i="1"/>
  <c r="AZ43" i="1"/>
  <c r="BB35" i="1"/>
  <c r="AX37" i="1"/>
  <c r="AV34" i="1"/>
  <c r="AY35" i="1"/>
  <c r="BB44" i="1"/>
  <c r="AZ39" i="1"/>
  <c r="AZ45" i="1"/>
  <c r="AY33" i="1"/>
  <c r="BB50" i="1"/>
  <c r="AX40" i="1"/>
  <c r="AY40" i="1"/>
  <c r="BA44" i="1"/>
  <c r="AZ29" i="1"/>
  <c r="AX33" i="1"/>
  <c r="AY39" i="1"/>
  <c r="BA29" i="1"/>
  <c r="AY24" i="1"/>
  <c r="BB29" i="1"/>
  <c r="AX28" i="1"/>
  <c r="AY44" i="1"/>
  <c r="BA35" i="1"/>
  <c r="AZ24" i="1"/>
  <c r="BA23" i="1"/>
  <c r="AX46" i="1"/>
  <c r="BA40" i="1"/>
  <c r="AX24" i="1"/>
  <c r="AY43" i="1"/>
  <c r="AY38" i="1"/>
  <c r="AY29" i="1"/>
  <c r="AX42" i="1"/>
  <c r="AZ51" i="1"/>
  <c r="BA24" i="1"/>
  <c r="BA45" i="1"/>
  <c r="AY21" i="1"/>
  <c r="AY42" i="1"/>
  <c r="AZ21" i="1"/>
  <c r="AY49" i="1"/>
  <c r="BA20" i="1"/>
  <c r="AZ33" i="1"/>
  <c r="BA49" i="1"/>
  <c r="AY32" i="1"/>
  <c r="BB48" i="1"/>
  <c r="BB28" i="1"/>
  <c r="BA46" i="1"/>
  <c r="AX20" i="1"/>
  <c r="BB37" i="1"/>
  <c r="AX23" i="1"/>
  <c r="AZ28" i="1"/>
  <c r="BA32" i="1"/>
  <c r="AV41" i="1"/>
  <c r="AZ44" i="1"/>
  <c r="AZ23" i="1"/>
  <c r="AY23" i="1"/>
  <c r="AZ27" i="1"/>
  <c r="AY51" i="1"/>
  <c r="BB23" i="1"/>
  <c r="AV26" i="1"/>
  <c r="AZ20" i="1"/>
  <c r="H19" i="1" l="1"/>
  <c r="BR40" i="1"/>
  <c r="BO51" i="1"/>
  <c r="BQ42" i="1"/>
  <c r="BP38" i="1"/>
  <c r="BQ51" i="1"/>
  <c r="BP42" i="1"/>
  <c r="BO25" i="1"/>
  <c r="BC25" i="1"/>
  <c r="AI25" i="1" s="1"/>
  <c r="BI25" i="1"/>
  <c r="AN25" i="1" s="1"/>
  <c r="BP32" i="1"/>
  <c r="BQ45" i="1"/>
  <c r="BR42" i="1"/>
  <c r="BP40" i="1"/>
  <c r="BS37" i="1"/>
  <c r="BO28" i="1"/>
  <c r="BR35" i="1"/>
  <c r="BO46" i="1"/>
  <c r="BR48" i="1"/>
  <c r="BQ21" i="1"/>
  <c r="BQ27" i="1"/>
  <c r="BP49" i="1"/>
  <c r="BO21" i="1"/>
  <c r="BR38" i="1"/>
  <c r="BP33" i="1"/>
  <c r="BQ33" i="1"/>
  <c r="BS50" i="1"/>
  <c r="BR45" i="1"/>
  <c r="BS28" i="1"/>
  <c r="BS48" i="1"/>
  <c r="BS35" i="1"/>
  <c r="BO33" i="1"/>
  <c r="BP51" i="1"/>
  <c r="BS49" i="1"/>
  <c r="BP46" i="1"/>
  <c r="BS33" i="1"/>
  <c r="BQ43" i="1"/>
  <c r="BP35" i="1"/>
  <c r="BR49" i="1"/>
  <c r="BP21" i="1"/>
  <c r="BP20" i="1"/>
  <c r="BR32" i="1"/>
  <c r="BO43" i="1"/>
  <c r="BO40" i="1"/>
  <c r="BP23" i="1"/>
  <c r="BP39" i="1"/>
  <c r="BO23" i="1"/>
  <c r="BO42" i="1"/>
  <c r="BQ28" i="1"/>
  <c r="BP44" i="1"/>
  <c r="BO44" i="1"/>
  <c r="BQ29" i="1"/>
  <c r="BS43" i="1"/>
  <c r="BP24" i="1"/>
  <c r="BQ23" i="1"/>
  <c r="BR46" i="1"/>
  <c r="BR44" i="1"/>
  <c r="BQ20" i="1"/>
  <c r="BR22" i="1"/>
  <c r="BS24" i="1"/>
  <c r="BS23" i="1"/>
  <c r="BP43" i="1"/>
  <c r="BS44" i="1"/>
  <c r="BQ48" i="1"/>
  <c r="BR20" i="1"/>
  <c r="BR23" i="1"/>
  <c r="BR43" i="1"/>
  <c r="BQ39" i="1"/>
  <c r="BR29" i="1"/>
  <c r="BS29" i="1"/>
  <c r="BR24" i="1"/>
  <c r="BS20" i="1"/>
  <c r="BP50" i="1"/>
  <c r="BO24" i="1"/>
  <c r="BP29" i="1"/>
  <c r="BO37" i="1"/>
  <c r="BO29" i="1"/>
  <c r="BO20" i="1"/>
  <c r="BQ44" i="1"/>
  <c r="BQ24" i="1"/>
  <c r="BU44" i="1"/>
  <c r="BT44" i="1"/>
  <c r="BC44" i="1"/>
  <c r="BC37" i="1"/>
  <c r="BI37" i="1"/>
  <c r="BD35" i="1"/>
  <c r="BJ35" i="1"/>
  <c r="BK48" i="1"/>
  <c r="BE48" i="1"/>
  <c r="BD21" i="1"/>
  <c r="BJ21" i="1"/>
  <c r="BD39" i="1"/>
  <c r="BJ39" i="1"/>
  <c r="BJ50" i="1"/>
  <c r="BD50" i="1"/>
  <c r="BI42" i="1"/>
  <c r="BC42" i="1"/>
  <c r="BC24" i="1"/>
  <c r="BI24" i="1"/>
  <c r="BL32" i="1"/>
  <c r="BF32" i="1"/>
  <c r="BI40" i="1"/>
  <c r="BC40" i="1"/>
  <c r="BL49" i="1"/>
  <c r="BF49" i="1"/>
  <c r="BE28" i="1"/>
  <c r="BK28" i="1"/>
  <c r="BL46" i="1"/>
  <c r="BF46" i="1"/>
  <c r="BK39" i="1"/>
  <c r="BE39" i="1"/>
  <c r="AK39" i="1" s="1"/>
  <c r="BF22" i="1"/>
  <c r="BL22" i="1"/>
  <c r="BM44" i="1"/>
  <c r="BG44" i="1"/>
  <c r="BG43" i="1"/>
  <c r="BM43" i="1"/>
  <c r="BD29" i="1"/>
  <c r="BJ29" i="1"/>
  <c r="BM21" i="1"/>
  <c r="BG21" i="1"/>
  <c r="BI38" i="1"/>
  <c r="BC38" i="1"/>
  <c r="BM20" i="1"/>
  <c r="BG20" i="1"/>
  <c r="BJ49" i="1"/>
  <c r="BD49" i="1"/>
  <c r="BF51" i="1"/>
  <c r="BL51" i="1"/>
  <c r="BD33" i="1"/>
  <c r="BJ33" i="1"/>
  <c r="BL45" i="1"/>
  <c r="BF45" i="1"/>
  <c r="BM27" i="1"/>
  <c r="BG27" i="1"/>
  <c r="BJ22" i="1"/>
  <c r="BD22" i="1"/>
  <c r="BC23" i="1"/>
  <c r="BI23" i="1"/>
  <c r="BK49" i="1"/>
  <c r="BE49" i="1"/>
  <c r="BJ32" i="1"/>
  <c r="BD32" i="1"/>
  <c r="BJ48" i="1"/>
  <c r="BD48" i="1"/>
  <c r="BL48" i="1"/>
  <c r="BF48" i="1"/>
  <c r="BC28" i="1"/>
  <c r="BI28" i="1"/>
  <c r="BK51" i="1"/>
  <c r="BE51" i="1"/>
  <c r="BL21" i="1"/>
  <c r="BF21" i="1"/>
  <c r="BJ46" i="1"/>
  <c r="BD46" i="1"/>
  <c r="BE46" i="1"/>
  <c r="BK46" i="1"/>
  <c r="BM33" i="1"/>
  <c r="BG33" i="1"/>
  <c r="BD37" i="1"/>
  <c r="BJ37" i="1"/>
  <c r="BM45" i="1"/>
  <c r="BG45" i="1"/>
  <c r="BL38" i="1"/>
  <c r="BF38" i="1"/>
  <c r="BM39" i="1"/>
  <c r="BG39" i="1"/>
  <c r="BF27" i="1"/>
  <c r="BL27" i="1"/>
  <c r="BI27" i="1"/>
  <c r="BC27" i="1"/>
  <c r="BM35" i="1"/>
  <c r="BG35" i="1"/>
  <c r="BF50" i="1"/>
  <c r="BL50" i="1"/>
  <c r="BG22" i="1"/>
  <c r="BM22" i="1"/>
  <c r="BK40" i="1"/>
  <c r="BE40" i="1"/>
  <c r="BL40" i="1"/>
  <c r="BF40" i="1"/>
  <c r="BL42" i="1"/>
  <c r="BF42" i="1"/>
  <c r="BI20" i="1"/>
  <c r="BC20" i="1"/>
  <c r="BD20" i="1"/>
  <c r="BJ20" i="1"/>
  <c r="BI44" i="1"/>
  <c r="AN44" i="1" s="1"/>
  <c r="BK24" i="1"/>
  <c r="BE24" i="1"/>
  <c r="BF24" i="1"/>
  <c r="BL24" i="1"/>
  <c r="BI43" i="1"/>
  <c r="BC43" i="1"/>
  <c r="BM29" i="1"/>
  <c r="BG29" i="1"/>
  <c r="BL23" i="1"/>
  <c r="BF23" i="1"/>
  <c r="BM49" i="1"/>
  <c r="BG49" i="1"/>
  <c r="BM32" i="1"/>
  <c r="BG32" i="1"/>
  <c r="BG48" i="1"/>
  <c r="BM48" i="1"/>
  <c r="BL28" i="1"/>
  <c r="BF28" i="1"/>
  <c r="BJ28" i="1"/>
  <c r="BD28" i="1"/>
  <c r="BM51" i="1"/>
  <c r="BG51" i="1"/>
  <c r="BI21" i="1"/>
  <c r="BC21" i="1"/>
  <c r="BG46" i="1"/>
  <c r="BM46" i="1"/>
  <c r="BL33" i="1"/>
  <c r="BF33" i="1"/>
  <c r="BI33" i="1"/>
  <c r="BC33" i="1"/>
  <c r="BL37" i="1"/>
  <c r="BF37" i="1"/>
  <c r="BK45" i="1"/>
  <c r="BE45" i="1"/>
  <c r="BI45" i="1"/>
  <c r="BC45" i="1"/>
  <c r="BJ38" i="1"/>
  <c r="BD38" i="1"/>
  <c r="BI39" i="1"/>
  <c r="BC39" i="1"/>
  <c r="BK27" i="1"/>
  <c r="BE27" i="1"/>
  <c r="BK35" i="1"/>
  <c r="BE35" i="1"/>
  <c r="BI35" i="1"/>
  <c r="BC35" i="1"/>
  <c r="BM50" i="1"/>
  <c r="BG50" i="1"/>
  <c r="BK22" i="1"/>
  <c r="BE22" i="1"/>
  <c r="BJ40" i="1"/>
  <c r="BD40" i="1"/>
  <c r="BD42" i="1"/>
  <c r="BJ42" i="1"/>
  <c r="BK42" i="1"/>
  <c r="BE42" i="1"/>
  <c r="BF20" i="1"/>
  <c r="BL20" i="1"/>
  <c r="BK44" i="1"/>
  <c r="BE44" i="1"/>
  <c r="AK44" i="1" s="1"/>
  <c r="BD24" i="1"/>
  <c r="BJ24" i="1"/>
  <c r="BD43" i="1"/>
  <c r="BJ43" i="1"/>
  <c r="BL43" i="1"/>
  <c r="BF43" i="1"/>
  <c r="BK29" i="1"/>
  <c r="BE29" i="1"/>
  <c r="BI29" i="1"/>
  <c r="BC29" i="1"/>
  <c r="BJ23" i="1"/>
  <c r="BD23" i="1"/>
  <c r="BC49" i="1"/>
  <c r="BI49" i="1"/>
  <c r="BK32" i="1"/>
  <c r="BE32" i="1"/>
  <c r="BI48" i="1"/>
  <c r="BC48" i="1"/>
  <c r="BM28" i="1"/>
  <c r="BG28" i="1"/>
  <c r="BC51" i="1"/>
  <c r="BI51" i="1"/>
  <c r="BJ51" i="1"/>
  <c r="BD51" i="1"/>
  <c r="BK21" i="1"/>
  <c r="BE21" i="1"/>
  <c r="BC46" i="1"/>
  <c r="BI46" i="1"/>
  <c r="BK33" i="1"/>
  <c r="BE33" i="1"/>
  <c r="BM37" i="1"/>
  <c r="BG37" i="1"/>
  <c r="BE37" i="1"/>
  <c r="BK37" i="1"/>
  <c r="BJ45" i="1"/>
  <c r="BD45" i="1"/>
  <c r="BM38" i="1"/>
  <c r="BG38" i="1"/>
  <c r="BK38" i="1"/>
  <c r="BE38" i="1"/>
  <c r="BL39" i="1"/>
  <c r="BF39" i="1"/>
  <c r="BD27" i="1"/>
  <c r="BJ27" i="1"/>
  <c r="BF35" i="1"/>
  <c r="BL35" i="1"/>
  <c r="BK50" i="1"/>
  <c r="BE50" i="1"/>
  <c r="BC50" i="1"/>
  <c r="BI50" i="1"/>
  <c r="BC22" i="1"/>
  <c r="BI22" i="1"/>
  <c r="BM40" i="1"/>
  <c r="BG40" i="1"/>
  <c r="BG42" i="1"/>
  <c r="BM42" i="1"/>
  <c r="BK20" i="1"/>
  <c r="BE20" i="1"/>
  <c r="BD44" i="1"/>
  <c r="BJ44" i="1"/>
  <c r="AO44" i="1" s="1"/>
  <c r="BF44" i="1"/>
  <c r="BL44" i="1"/>
  <c r="BM24" i="1"/>
  <c r="BG24" i="1"/>
  <c r="BE43" i="1"/>
  <c r="BK43" i="1"/>
  <c r="BL29" i="1"/>
  <c r="BF29" i="1"/>
  <c r="BG23" i="1"/>
  <c r="BM23" i="1"/>
  <c r="BE23" i="1"/>
  <c r="BK23" i="1"/>
  <c r="BI32" i="1"/>
  <c r="BC32" i="1"/>
  <c r="AQ25" i="1"/>
  <c r="AO25" i="1"/>
  <c r="AP25" i="1"/>
  <c r="AR25" i="1"/>
  <c r="AJ25" i="1"/>
  <c r="AK25" i="1"/>
  <c r="AM25" i="1"/>
  <c r="AL25" i="1"/>
  <c r="AY26" i="1"/>
  <c r="AV31" i="1"/>
  <c r="BA26" i="1"/>
  <c r="AV30" i="1"/>
  <c r="AX41" i="1"/>
  <c r="AZ26" i="1"/>
  <c r="AV47" i="1"/>
  <c r="AX26" i="1"/>
  <c r="BB34" i="1"/>
  <c r="AX34" i="1"/>
  <c r="AY34" i="1"/>
  <c r="AY41" i="1"/>
  <c r="BB26" i="1"/>
  <c r="AZ34" i="1"/>
  <c r="AV36" i="1"/>
  <c r="AZ41" i="1"/>
  <c r="BA41" i="1"/>
  <c r="BB41" i="1"/>
  <c r="BA34" i="1"/>
  <c r="H25" i="1" l="1"/>
  <c r="F25" i="1"/>
  <c r="E25" i="1"/>
  <c r="G25" i="1"/>
  <c r="D25" i="1"/>
  <c r="BL34" i="1"/>
  <c r="AQ34" i="1" s="1"/>
  <c r="BF34" i="1"/>
  <c r="AL34" i="1" s="1"/>
  <c r="BR34" i="1"/>
  <c r="BE26" i="1"/>
  <c r="AK26" i="1" s="1"/>
  <c r="BK26" i="1"/>
  <c r="AP26" i="1" s="1"/>
  <c r="BQ26" i="1"/>
  <c r="BQ41" i="1"/>
  <c r="BK41" i="1"/>
  <c r="AP41" i="1" s="1"/>
  <c r="BE41" i="1"/>
  <c r="AK41" i="1" s="1"/>
  <c r="BQ34" i="1"/>
  <c r="BE34" i="1"/>
  <c r="AK34" i="1" s="1"/>
  <c r="BK34" i="1"/>
  <c r="AP34" i="1" s="1"/>
  <c r="BS26" i="1"/>
  <c r="BM26" i="1"/>
  <c r="AR26" i="1" s="1"/>
  <c r="BG26" i="1"/>
  <c r="AM26" i="1" s="1"/>
  <c r="BO41" i="1"/>
  <c r="BI41" i="1"/>
  <c r="AN41" i="1" s="1"/>
  <c r="BC41" i="1"/>
  <c r="AI41" i="1" s="1"/>
  <c r="BS41" i="1"/>
  <c r="BM41" i="1"/>
  <c r="AR41" i="1" s="1"/>
  <c r="BG41" i="1"/>
  <c r="AM41" i="1" s="1"/>
  <c r="BD34" i="1"/>
  <c r="AJ34" i="1" s="1"/>
  <c r="BJ34" i="1"/>
  <c r="AO34" i="1" s="1"/>
  <c r="BP34" i="1"/>
  <c r="BO26" i="1"/>
  <c r="BI26" i="1"/>
  <c r="AN26" i="1" s="1"/>
  <c r="BC26" i="1"/>
  <c r="AI26" i="1" s="1"/>
  <c r="BJ41" i="1"/>
  <c r="AO41" i="1" s="1"/>
  <c r="BD41" i="1"/>
  <c r="AJ41" i="1" s="1"/>
  <c r="BP41" i="1"/>
  <c r="BS34" i="1"/>
  <c r="BM34" i="1"/>
  <c r="AR34" i="1" s="1"/>
  <c r="BG34" i="1"/>
  <c r="AM34" i="1" s="1"/>
  <c r="BF26" i="1"/>
  <c r="AL26" i="1" s="1"/>
  <c r="BR26" i="1"/>
  <c r="BL26" i="1"/>
  <c r="AQ26" i="1" s="1"/>
  <c r="BL41" i="1"/>
  <c r="AQ41" i="1" s="1"/>
  <c r="BF41" i="1"/>
  <c r="AL41" i="1" s="1"/>
  <c r="BR41" i="1"/>
  <c r="BO34" i="1"/>
  <c r="BI34" i="1"/>
  <c r="AN34" i="1" s="1"/>
  <c r="BC34" i="1"/>
  <c r="AI34" i="1" s="1"/>
  <c r="BJ26" i="1"/>
  <c r="AO26" i="1" s="1"/>
  <c r="BP26" i="1"/>
  <c r="BD26" i="1"/>
  <c r="AJ26" i="1" s="1"/>
  <c r="AI44" i="1"/>
  <c r="D44" i="1" s="1"/>
  <c r="AJ44" i="1"/>
  <c r="E44" i="1" s="1"/>
  <c r="AP44" i="1"/>
  <c r="F44" i="1" s="1"/>
  <c r="AN45" i="1"/>
  <c r="AI45" i="1"/>
  <c r="AQ39" i="1"/>
  <c r="AL39" i="1"/>
  <c r="AJ27" i="1"/>
  <c r="AO27" i="1"/>
  <c r="AP43" i="1"/>
  <c r="AK43" i="1"/>
  <c r="AR45" i="1"/>
  <c r="AM45" i="1"/>
  <c r="AQ49" i="1"/>
  <c r="AL49" i="1"/>
  <c r="AM35" i="1"/>
  <c r="AR35" i="1"/>
  <c r="AJ32" i="1"/>
  <c r="AO32" i="1"/>
  <c r="AN20" i="1"/>
  <c r="AI20" i="1"/>
  <c r="AR46" i="1"/>
  <c r="AM46" i="1"/>
  <c r="AN43" i="1"/>
  <c r="AI43" i="1"/>
  <c r="AM28" i="1"/>
  <c r="AR28" i="1"/>
  <c r="AO49" i="1"/>
  <c r="AJ49" i="1"/>
  <c r="AP20" i="1"/>
  <c r="AO42" i="1"/>
  <c r="AJ42" i="1"/>
  <c r="AL50" i="1"/>
  <c r="AQ50" i="1"/>
  <c r="AQ45" i="1"/>
  <c r="AL45" i="1"/>
  <c r="AR33" i="1"/>
  <c r="AM33" i="1"/>
  <c r="AQ24" i="1"/>
  <c r="AL24" i="1"/>
  <c r="AR44" i="1"/>
  <c r="AM44" i="1"/>
  <c r="AP32" i="1"/>
  <c r="AK32" i="1"/>
  <c r="AP39" i="1"/>
  <c r="F39" i="1" s="1"/>
  <c r="AQ35" i="1"/>
  <c r="AL35" i="1"/>
  <c r="AL51" i="1"/>
  <c r="AQ51" i="1"/>
  <c r="AO39" i="1"/>
  <c r="AJ39" i="1"/>
  <c r="AQ43" i="1"/>
  <c r="AL43" i="1"/>
  <c r="AJ29" i="1"/>
  <c r="AO29" i="1"/>
  <c r="AJ48" i="1"/>
  <c r="AO48" i="1"/>
  <c r="AR43" i="1"/>
  <c r="AM43" i="1"/>
  <c r="AQ37" i="1"/>
  <c r="AL37" i="1"/>
  <c r="AO24" i="1"/>
  <c r="AJ24" i="1"/>
  <c r="AK37" i="1"/>
  <c r="AP37" i="1"/>
  <c r="AR50" i="1"/>
  <c r="AM50" i="1"/>
  <c r="AL20" i="1"/>
  <c r="AQ20" i="1"/>
  <c r="AP35" i="1"/>
  <c r="AK35" i="1"/>
  <c r="AJ23" i="1"/>
  <c r="AO23" i="1"/>
  <c r="AM22" i="1"/>
  <c r="AR22" i="1"/>
  <c r="AO38" i="1"/>
  <c r="AJ38" i="1"/>
  <c r="AO40" i="1"/>
  <c r="AJ40" i="1"/>
  <c r="AQ27" i="1"/>
  <c r="AL27" i="1"/>
  <c r="AM29" i="1"/>
  <c r="AR29" i="1"/>
  <c r="AN49" i="1"/>
  <c r="AI49" i="1"/>
  <c r="AN32" i="1"/>
  <c r="AI32" i="1"/>
  <c r="AN40" i="1"/>
  <c r="AI40" i="1"/>
  <c r="AJ51" i="1"/>
  <c r="AO51" i="1"/>
  <c r="AN28" i="1"/>
  <c r="AI28" i="1"/>
  <c r="AR40" i="1"/>
  <c r="AM40" i="1"/>
  <c r="AP46" i="1"/>
  <c r="AK46" i="1"/>
  <c r="AN50" i="1"/>
  <c r="AI50" i="1"/>
  <c r="AR32" i="1"/>
  <c r="AM32" i="1"/>
  <c r="AR27" i="1"/>
  <c r="AM27" i="1"/>
  <c r="AM48" i="1"/>
  <c r="AR48" i="1"/>
  <c r="AQ42" i="1"/>
  <c r="AL42" i="1"/>
  <c r="AK28" i="1"/>
  <c r="AP28" i="1"/>
  <c r="AQ48" i="1"/>
  <c r="AL48" i="1"/>
  <c r="AQ22" i="1"/>
  <c r="AL22" i="1"/>
  <c r="AP24" i="1"/>
  <c r="AO35" i="1"/>
  <c r="AJ35" i="1"/>
  <c r="AN23" i="1"/>
  <c r="AI23" i="1"/>
  <c r="AL38" i="1"/>
  <c r="AQ38" i="1"/>
  <c r="AP27" i="1"/>
  <c r="AK27" i="1"/>
  <c r="AR42" i="1"/>
  <c r="AM42" i="1"/>
  <c r="AK49" i="1"/>
  <c r="AP49" i="1"/>
  <c r="AL40" i="1"/>
  <c r="AQ40" i="1"/>
  <c r="AI35" i="1"/>
  <c r="AN35" i="1"/>
  <c r="AN48" i="1"/>
  <c r="AI48" i="1"/>
  <c r="AO21" i="1"/>
  <c r="AJ21" i="1"/>
  <c r="AR39" i="1"/>
  <c r="AM39" i="1"/>
  <c r="AP33" i="1"/>
  <c r="AK33" i="1"/>
  <c r="AN42" i="1"/>
  <c r="AI42" i="1"/>
  <c r="AM51" i="1"/>
  <c r="AR51" i="1"/>
  <c r="AQ44" i="1"/>
  <c r="AL44" i="1"/>
  <c r="AR38" i="1"/>
  <c r="AM38" i="1"/>
  <c r="AO46" i="1"/>
  <c r="AJ46" i="1"/>
  <c r="AM21" i="1"/>
  <c r="AR21" i="1"/>
  <c r="AO33" i="1"/>
  <c r="AJ33" i="1"/>
  <c r="AL21" i="1"/>
  <c r="AQ21" i="1"/>
  <c r="AN37" i="1"/>
  <c r="AI37" i="1"/>
  <c r="AO37" i="1"/>
  <c r="AJ37" i="1"/>
  <c r="AP40" i="1"/>
  <c r="AK40" i="1"/>
  <c r="AP48" i="1"/>
  <c r="AK48" i="1"/>
  <c r="AQ29" i="1"/>
  <c r="AL29" i="1"/>
  <c r="AJ20" i="1"/>
  <c r="AO20" i="1"/>
  <c r="AP45" i="1"/>
  <c r="AK45" i="1"/>
  <c r="AQ32" i="1"/>
  <c r="AL32" i="1"/>
  <c r="AN24" i="1"/>
  <c r="AI24" i="1"/>
  <c r="AI21" i="1"/>
  <c r="AN21" i="1"/>
  <c r="AO45" i="1"/>
  <c r="AJ45" i="1"/>
  <c r="AL46" i="1"/>
  <c r="AQ46" i="1"/>
  <c r="AM23" i="1"/>
  <c r="AR23" i="1"/>
  <c r="AQ23" i="1"/>
  <c r="AL23" i="1"/>
  <c r="AK29" i="1"/>
  <c r="AP29" i="1"/>
  <c r="AK23" i="1"/>
  <c r="AP23" i="1"/>
  <c r="AI38" i="1"/>
  <c r="AN38" i="1"/>
  <c r="AR37" i="1"/>
  <c r="AM37" i="1"/>
  <c r="AQ33" i="1"/>
  <c r="AL33" i="1"/>
  <c r="AP38" i="1"/>
  <c r="AK38" i="1"/>
  <c r="AN27" i="1"/>
  <c r="AI27" i="1"/>
  <c r="AQ28" i="1"/>
  <c r="AL28" i="1"/>
  <c r="AO50" i="1"/>
  <c r="AJ50" i="1"/>
  <c r="AM24" i="1"/>
  <c r="AR24" i="1"/>
  <c r="AO22" i="1"/>
  <c r="AJ22" i="1"/>
  <c r="AR20" i="1"/>
  <c r="AM20" i="1"/>
  <c r="AN22" i="1"/>
  <c r="AI22" i="1"/>
  <c r="AK22" i="1"/>
  <c r="AP22" i="1"/>
  <c r="AP51" i="1"/>
  <c r="AK51" i="1"/>
  <c r="AO28" i="1"/>
  <c r="AJ28" i="1"/>
  <c r="AR49" i="1"/>
  <c r="AM49" i="1"/>
  <c r="AO43" i="1"/>
  <c r="AJ43" i="1"/>
  <c r="AK21" i="1"/>
  <c r="AP21" i="1"/>
  <c r="AN33" i="1"/>
  <c r="AI33" i="1"/>
  <c r="AI51" i="1"/>
  <c r="AN51" i="1"/>
  <c r="AN39" i="1"/>
  <c r="AI39" i="1"/>
  <c r="AP50" i="1"/>
  <c r="AK50" i="1"/>
  <c r="AI29" i="1"/>
  <c r="AN29" i="1"/>
  <c r="AP42" i="1"/>
  <c r="AK42" i="1"/>
  <c r="AI46" i="1"/>
  <c r="AN46" i="1"/>
  <c r="AX36" i="1"/>
  <c r="AY31" i="1"/>
  <c r="BA31" i="1"/>
  <c r="AZ36" i="1"/>
  <c r="AY30" i="1"/>
  <c r="BA36" i="1"/>
  <c r="BB47" i="1"/>
  <c r="AX31" i="1"/>
  <c r="AX30" i="1"/>
  <c r="BB30" i="1"/>
  <c r="AY36" i="1"/>
  <c r="BB31" i="1"/>
  <c r="BA30" i="1"/>
  <c r="AZ31" i="1"/>
  <c r="BB36" i="1"/>
  <c r="BA47" i="1"/>
  <c r="AX47" i="1"/>
  <c r="AZ30" i="1"/>
  <c r="AY47" i="1"/>
  <c r="AZ47" i="1"/>
  <c r="G48" i="1" l="1"/>
  <c r="G27" i="1"/>
  <c r="H24" i="1"/>
  <c r="F29" i="1"/>
  <c r="H40" i="1"/>
  <c r="F43" i="1"/>
  <c r="F22" i="1"/>
  <c r="F23" i="1"/>
  <c r="H21" i="1"/>
  <c r="D29" i="1"/>
  <c r="D51" i="1"/>
  <c r="D38" i="1"/>
  <c r="G40" i="1"/>
  <c r="D20" i="1"/>
  <c r="G49" i="1"/>
  <c r="D34" i="1"/>
  <c r="E34" i="1"/>
  <c r="F26" i="1"/>
  <c r="D39" i="1"/>
  <c r="F40" i="1"/>
  <c r="H39" i="1"/>
  <c r="H20" i="1"/>
  <c r="F27" i="1"/>
  <c r="F28" i="1"/>
  <c r="F50" i="1"/>
  <c r="H29" i="1"/>
  <c r="F37" i="1"/>
  <c r="H35" i="1"/>
  <c r="G28" i="1"/>
  <c r="G33" i="1"/>
  <c r="F45" i="1"/>
  <c r="F48" i="1"/>
  <c r="D37" i="1"/>
  <c r="G44" i="1"/>
  <c r="F33" i="1"/>
  <c r="D48" i="1"/>
  <c r="H44" i="1"/>
  <c r="G45" i="1"/>
  <c r="H34" i="1"/>
  <c r="D26" i="1"/>
  <c r="H41" i="1"/>
  <c r="H26" i="1"/>
  <c r="F41" i="1"/>
  <c r="F21" i="1"/>
  <c r="G46" i="1"/>
  <c r="E20" i="1"/>
  <c r="G21" i="1"/>
  <c r="H51" i="1"/>
  <c r="D35" i="1"/>
  <c r="E38" i="1"/>
  <c r="G50" i="1"/>
  <c r="G26" i="1"/>
  <c r="F34" i="1"/>
  <c r="D33" i="1"/>
  <c r="D50" i="1"/>
  <c r="D28" i="1"/>
  <c r="D32" i="1"/>
  <c r="E24" i="1"/>
  <c r="E39" i="1"/>
  <c r="H49" i="1"/>
  <c r="E22" i="1"/>
  <c r="G23" i="1"/>
  <c r="E45" i="1"/>
  <c r="E51" i="1"/>
  <c r="E23" i="1"/>
  <c r="E29" i="1"/>
  <c r="G51" i="1"/>
  <c r="E32" i="1"/>
  <c r="G22" i="1"/>
  <c r="G42" i="1"/>
  <c r="H32" i="1"/>
  <c r="D40" i="1"/>
  <c r="F35" i="1"/>
  <c r="H43" i="1"/>
  <c r="G43" i="1"/>
  <c r="G35" i="1"/>
  <c r="E49" i="1"/>
  <c r="H46" i="1"/>
  <c r="D45" i="1"/>
  <c r="E26" i="1"/>
  <c r="G41" i="1"/>
  <c r="G34" i="1"/>
  <c r="E28" i="1"/>
  <c r="D22" i="1"/>
  <c r="D27" i="1"/>
  <c r="H37" i="1"/>
  <c r="D24" i="1"/>
  <c r="E46" i="1"/>
  <c r="H42" i="1"/>
  <c r="D23" i="1"/>
  <c r="H48" i="1"/>
  <c r="H22" i="1"/>
  <c r="G20" i="1"/>
  <c r="E48" i="1"/>
  <c r="G24" i="1"/>
  <c r="H28" i="1"/>
  <c r="E27" i="1"/>
  <c r="D41" i="1"/>
  <c r="F51" i="1"/>
  <c r="F38" i="1"/>
  <c r="G32" i="1"/>
  <c r="G29" i="1"/>
  <c r="E37" i="1"/>
  <c r="E33" i="1"/>
  <c r="H38" i="1"/>
  <c r="D42" i="1"/>
  <c r="E21" i="1"/>
  <c r="E35" i="1"/>
  <c r="F32" i="1"/>
  <c r="H33" i="1"/>
  <c r="E42" i="1"/>
  <c r="E41" i="1"/>
  <c r="F42" i="1"/>
  <c r="E43" i="1"/>
  <c r="E50" i="1"/>
  <c r="D46" i="1"/>
  <c r="H23" i="1"/>
  <c r="D21" i="1"/>
  <c r="F49" i="1"/>
  <c r="G38" i="1"/>
  <c r="H27" i="1"/>
  <c r="F46" i="1"/>
  <c r="D49" i="1"/>
  <c r="E40" i="1"/>
  <c r="H50" i="1"/>
  <c r="G37" i="1"/>
  <c r="D43" i="1"/>
  <c r="H45" i="1"/>
  <c r="G39" i="1"/>
  <c r="BP36" i="1"/>
  <c r="BP47" i="1"/>
  <c r="BO47" i="1"/>
  <c r="BS47" i="1"/>
  <c r="BR31" i="1"/>
  <c r="BR30" i="1"/>
  <c r="BR36" i="1"/>
  <c r="BO30" i="1"/>
  <c r="BQ30" i="1"/>
  <c r="BO36" i="1"/>
  <c r="BO31" i="1"/>
  <c r="BS31" i="1"/>
  <c r="BR47" i="1"/>
  <c r="BP30" i="1"/>
  <c r="BS36" i="1"/>
  <c r="BP31" i="1"/>
  <c r="BQ47" i="1"/>
  <c r="BS30" i="1"/>
  <c r="BQ31" i="1"/>
  <c r="BQ36" i="1"/>
  <c r="BK36" i="1"/>
  <c r="AP36" i="1" s="1"/>
  <c r="BE36" i="1"/>
  <c r="AK36" i="1" s="1"/>
  <c r="BI36" i="1"/>
  <c r="AN36" i="1" s="1"/>
  <c r="BC36" i="1"/>
  <c r="AI36" i="1" s="1"/>
  <c r="BM30" i="1"/>
  <c r="AR30" i="1" s="1"/>
  <c r="BG30" i="1"/>
  <c r="AM30" i="1" s="1"/>
  <c r="BD36" i="1"/>
  <c r="AJ36" i="1" s="1"/>
  <c r="BJ36" i="1"/>
  <c r="AO36" i="1" s="1"/>
  <c r="BK31" i="1"/>
  <c r="AP31" i="1" s="1"/>
  <c r="BE31" i="1"/>
  <c r="AK31" i="1" s="1"/>
  <c r="BL31" i="1"/>
  <c r="AQ31" i="1" s="1"/>
  <c r="BF31" i="1"/>
  <c r="AL31" i="1" s="1"/>
  <c r="BI30" i="1"/>
  <c r="AN30" i="1" s="1"/>
  <c r="BC30" i="1"/>
  <c r="AI30" i="1" s="1"/>
  <c r="BJ47" i="1"/>
  <c r="AO47" i="1" s="1"/>
  <c r="BD47" i="1"/>
  <c r="AJ47" i="1" s="1"/>
  <c r="BI31" i="1"/>
  <c r="AN31" i="1" s="1"/>
  <c r="BC31" i="1"/>
  <c r="AI31" i="1" s="1"/>
  <c r="BI47" i="1"/>
  <c r="AN47" i="1" s="1"/>
  <c r="BC47" i="1"/>
  <c r="AI47" i="1" s="1"/>
  <c r="BL36" i="1"/>
  <c r="AQ36" i="1" s="1"/>
  <c r="BF36" i="1"/>
  <c r="AL36" i="1" s="1"/>
  <c r="BJ31" i="1"/>
  <c r="AO31" i="1" s="1"/>
  <c r="BD31" i="1"/>
  <c r="AJ31" i="1" s="1"/>
  <c r="BL30" i="1"/>
  <c r="AQ30" i="1" s="1"/>
  <c r="BF30" i="1"/>
  <c r="AL30" i="1" s="1"/>
  <c r="BJ30" i="1"/>
  <c r="AO30" i="1" s="1"/>
  <c r="BD30" i="1"/>
  <c r="AJ30" i="1" s="1"/>
  <c r="BF47" i="1"/>
  <c r="AL47" i="1" s="1"/>
  <c r="BL47" i="1"/>
  <c r="AQ47" i="1" s="1"/>
  <c r="BM36" i="1"/>
  <c r="AR36" i="1" s="1"/>
  <c r="BG36" i="1"/>
  <c r="AM36" i="1" s="1"/>
  <c r="BM31" i="1"/>
  <c r="AR31" i="1" s="1"/>
  <c r="BG31" i="1"/>
  <c r="AM31" i="1" s="1"/>
  <c r="BE30" i="1"/>
  <c r="AK30" i="1" s="1"/>
  <c r="BK30" i="1"/>
  <c r="AP30" i="1" s="1"/>
  <c r="BM47" i="1"/>
  <c r="AR47" i="1" s="1"/>
  <c r="BG47" i="1"/>
  <c r="AM47" i="1" s="1"/>
  <c r="BK47" i="1"/>
  <c r="AP47" i="1" s="1"/>
  <c r="BE47" i="1"/>
  <c r="AK47" i="1" s="1"/>
  <c r="F47" i="1" l="1"/>
  <c r="H31" i="1"/>
  <c r="G36" i="1"/>
  <c r="E47" i="1"/>
  <c r="F30" i="1"/>
  <c r="F31" i="1"/>
  <c r="D36" i="1"/>
  <c r="H47" i="1"/>
  <c r="G30" i="1"/>
  <c r="D47" i="1"/>
  <c r="E31" i="1"/>
  <c r="H30" i="1"/>
  <c r="H36" i="1"/>
  <c r="D30" i="1"/>
  <c r="G31" i="1"/>
  <c r="E30" i="1"/>
  <c r="E36" i="1"/>
  <c r="F36" i="1"/>
  <c r="G47" i="1"/>
  <c r="D31" i="1"/>
  <c r="AJ7" i="1"/>
  <c r="G10" i="1" s="1"/>
  <c r="AR15" i="1" s="1"/>
  <c r="AK24" i="1" s="1"/>
  <c r="AK20" i="1" l="1"/>
  <c r="F20" i="1" s="1"/>
  <c r="F24" i="1"/>
</calcChain>
</file>

<file path=xl/sharedStrings.xml><?xml version="1.0" encoding="utf-8"?>
<sst xmlns="http://schemas.openxmlformats.org/spreadsheetml/2006/main" count="2244" uniqueCount="362">
  <si>
    <t>年齢</t>
    <rPh sb="0" eb="2">
      <t>ネンレイ</t>
    </rPh>
    <phoneticPr fontId="1"/>
  </si>
  <si>
    <t>性別</t>
    <rPh sb="0" eb="2">
      <t>セイベツ</t>
    </rPh>
    <phoneticPr fontId="1"/>
  </si>
  <si>
    <t>身長</t>
    <rPh sb="0" eb="2">
      <t>シンチョウ</t>
    </rPh>
    <phoneticPr fontId="1"/>
  </si>
  <si>
    <t>体重</t>
    <rPh sb="0" eb="2">
      <t>タイジュウ</t>
    </rPh>
    <phoneticPr fontId="1"/>
  </si>
  <si>
    <t>活動係数(AF)</t>
    <rPh sb="0" eb="2">
      <t>カツドウ</t>
    </rPh>
    <rPh sb="2" eb="4">
      <t>ケイスウ</t>
    </rPh>
    <phoneticPr fontId="1"/>
  </si>
  <si>
    <t>参考表　推定エネルギー必要量（kcal/日）</t>
  </si>
  <si>
    <t xml:space="preserve">性　別 </t>
  </si>
  <si>
    <t xml:space="preserve">身体活動レベル 1 </t>
  </si>
  <si>
    <t>Ⅲ</t>
  </si>
  <si>
    <t xml:space="preserve">0～ 5（月） </t>
  </si>
  <si>
    <t xml:space="preserve">─ </t>
  </si>
  <si>
    <t>─</t>
  </si>
  <si>
    <t xml:space="preserve">6～ 8（月） </t>
  </si>
  <si>
    <t xml:space="preserve">9～11（月） </t>
  </si>
  <si>
    <t xml:space="preserve">1～ 2（歳） </t>
  </si>
  <si>
    <t xml:space="preserve">3～ 5（歳） </t>
  </si>
  <si>
    <t xml:space="preserve">6～ 7（歳） </t>
  </si>
  <si>
    <t xml:space="preserve">8～ 9（歳） </t>
  </si>
  <si>
    <t xml:space="preserve">10～11（歳） </t>
  </si>
  <si>
    <t xml:space="preserve">12～14（歳） </t>
  </si>
  <si>
    <t xml:space="preserve">15～17（歳） </t>
  </si>
  <si>
    <t xml:space="preserve">18～29（歳） </t>
  </si>
  <si>
    <t xml:space="preserve">30～49（歳） </t>
  </si>
  <si>
    <t xml:space="preserve">70 以上（歳） 2 </t>
  </si>
  <si>
    <t>妊婦（付加量） 3 初期
中期
後期</t>
  </si>
  <si>
    <t xml:space="preserve">授乳婦（付加量） </t>
  </si>
  <si>
    <t>1 身体活動レベルは、低い、ふつう、高いの三つのレベルとして、それぞれⅠ、Ⅱ、Ⅲで示した。</t>
  </si>
  <si>
    <t>2 主として 70～75 歳並びに自由な生活を営んでいる対象者に基づく報告から算定した。</t>
  </si>
  <si>
    <t>3 妊婦個々の体格や妊娠中の体重増加量</t>
  </si>
  <si>
    <t>初期</t>
    <rPh sb="0" eb="2">
      <t>ショキ</t>
    </rPh>
    <phoneticPr fontId="1"/>
  </si>
  <si>
    <t>中期</t>
    <rPh sb="0" eb="2">
      <t>チュウキ</t>
    </rPh>
    <phoneticPr fontId="1"/>
  </si>
  <si>
    <t>後期</t>
    <rPh sb="0" eb="2">
      <t>コウキ</t>
    </rPh>
    <phoneticPr fontId="1"/>
  </si>
  <si>
    <t>エネルギー蓄積量（kcal/日）</t>
    <phoneticPr fontId="1"/>
  </si>
  <si>
    <t>Ⅰ</t>
  </si>
  <si>
    <t>Ⅰ</t>
    <phoneticPr fontId="1"/>
  </si>
  <si>
    <t>Ⅱ</t>
  </si>
  <si>
    <t>Ⅱ</t>
    <phoneticPr fontId="1"/>
  </si>
  <si>
    <t>Ⅲ</t>
    <phoneticPr fontId="1"/>
  </si>
  <si>
    <t>低い</t>
    <rPh sb="0" eb="1">
      <t>ヒク</t>
    </rPh>
    <phoneticPr fontId="1"/>
  </si>
  <si>
    <t>普通</t>
    <rPh sb="0" eb="2">
      <t>フツウ</t>
    </rPh>
    <phoneticPr fontId="1"/>
  </si>
  <si>
    <t>高い</t>
    <rPh sb="0" eb="1">
      <t>タカ</t>
    </rPh>
    <phoneticPr fontId="1"/>
  </si>
  <si>
    <t>生活の大部分が座位で、静的な活動が中心の場合</t>
    <phoneticPr fontId="1"/>
  </si>
  <si>
    <t>座位中心の仕事だが、職場内での移動や立位での作業・接客等、あるいは通勤・買い物・家事、軽いスポーツ等のいずれかを含む場合</t>
    <phoneticPr fontId="1"/>
  </si>
  <si>
    <t>移動や立位の多い仕事への従事者、あるいは、スポーツ等余暇における活発な運動習慣を持っている場合</t>
    <phoneticPr fontId="1"/>
  </si>
  <si>
    <t>寝たきり(意識低下状態)</t>
  </si>
  <si>
    <t>寝たきり(覚醒状態)</t>
  </si>
  <si>
    <t>ベッド上安静</t>
  </si>
  <si>
    <t>ベッド外活動あり</t>
  </si>
  <si>
    <t>1.3～1.4</t>
  </si>
  <si>
    <t>一般職業従事者</t>
  </si>
  <si>
    <t>1.5～1.7</t>
  </si>
  <si>
    <t>1.2 ～ 1.3</t>
  </si>
  <si>
    <t>発熱 (1℃ごと)</t>
  </si>
  <si>
    <t>熱傷</t>
  </si>
  <si>
    <t>重症感染症/多発外傷</t>
  </si>
  <si>
    <t>腹膜炎/敗血症</t>
  </si>
  <si>
    <t>癌/COPD</t>
  </si>
  <si>
    <t>軽度 ; 1.1中等度 ;1.3～1.4 高度 ;1.5～1.8</t>
  </si>
  <si>
    <t>手術</t>
  </si>
  <si>
    <t>0.6 ～ 0.9</t>
  </si>
  <si>
    <t>飢餓状態</t>
  </si>
  <si>
    <t>～13 週 6 日</t>
    <phoneticPr fontId="1"/>
  </si>
  <si>
    <t>14 週 0 日～27 週 6 日</t>
    <phoneticPr fontId="1"/>
  </si>
  <si>
    <t xml:space="preserve">28 週 0 日～ </t>
    <phoneticPr fontId="1"/>
  </si>
  <si>
    <t>男性</t>
    <rPh sb="0" eb="2">
      <t>ダンセイ</t>
    </rPh>
    <phoneticPr fontId="1"/>
  </si>
  <si>
    <t>女性</t>
    <rPh sb="0" eb="2">
      <t>ジョセイ</t>
    </rPh>
    <phoneticPr fontId="1"/>
  </si>
  <si>
    <t>授乳中</t>
    <rPh sb="0" eb="2">
      <t>ジュニュウ</t>
    </rPh>
    <rPh sb="2" eb="3">
      <t>ナカ</t>
    </rPh>
    <phoneticPr fontId="1"/>
  </si>
  <si>
    <t>妊娠・授乳</t>
    <rPh sb="0" eb="2">
      <t>ニンシン</t>
    </rPh>
    <rPh sb="3" eb="5">
      <t>ジュニュウ</t>
    </rPh>
    <phoneticPr fontId="1"/>
  </si>
  <si>
    <t>授乳中</t>
    <rPh sb="0" eb="2">
      <t>ジュニュウ</t>
    </rPh>
    <rPh sb="2" eb="3">
      <t>チュウ</t>
    </rPh>
    <phoneticPr fontId="1"/>
  </si>
  <si>
    <t>基礎代謝量(kcal/日)</t>
    <rPh sb="0" eb="5">
      <t>キソタイシャリョウ</t>
    </rPh>
    <rPh sb="11" eb="12">
      <t>ニチ</t>
    </rPh>
    <phoneticPr fontId="1"/>
  </si>
  <si>
    <t>係数</t>
    <rPh sb="0" eb="2">
      <t>ケイスウ</t>
    </rPh>
    <phoneticPr fontId="1"/>
  </si>
  <si>
    <t>変数</t>
    <rPh sb="0" eb="2">
      <t>ヘンスウ</t>
    </rPh>
    <phoneticPr fontId="1"/>
  </si>
  <si>
    <t>表 10　成長に伴う組織増加分のエネルギー（エネルギー蓄積量）</t>
  </si>
  <si>
    <t>年齢等</t>
  </si>
  <si>
    <t>組織増加分</t>
  </si>
  <si>
    <t xml:space="preserve">0∼5（月） </t>
  </si>
  <si>
    <t xml:space="preserve">6∼8（月） </t>
  </si>
  <si>
    <t xml:space="preserve">9∼11（月） </t>
  </si>
  <si>
    <t xml:space="preserve">1∼2（歳） </t>
  </si>
  <si>
    <t xml:space="preserve">3∼5（歳） </t>
  </si>
  <si>
    <t xml:space="preserve">6∼7（歳） </t>
  </si>
  <si>
    <t xml:space="preserve">8∼9（歳） </t>
  </si>
  <si>
    <t xml:space="preserve">10∼11（歳） </t>
  </si>
  <si>
    <t xml:space="preserve">12∼14（歳） </t>
  </si>
  <si>
    <t xml:space="preserve">15∼17（歳） </t>
  </si>
  <si>
    <t>A．参照体重（kg）</t>
  </si>
  <si>
    <t>B．体重増加量（kg/年）</t>
  </si>
  <si>
    <t>C．エネルギー密度（kcal/g）</t>
  </si>
  <si>
    <t>D．エネルギー蓄積量（kcal/日）</t>
  </si>
  <si>
    <t>小児の栄養サポート基本的な考え方(神奈川県立こども医療センターアレルギー科 栄養サポートチーム)</t>
  </si>
  <si>
    <r>
      <t>明治　</t>
    </r>
    <r>
      <rPr>
        <sz val="11"/>
        <color theme="1"/>
        <rFont val="ＭＳ Ｐゴシック"/>
        <family val="3"/>
        <charset val="128"/>
        <scheme val="minor"/>
      </rPr>
      <t>経腸栄養の基礎シリーズ①　投与エネルギー・水分量をどう決める？</t>
    </r>
    <rPh sb="0" eb="2">
      <t>メイジ</t>
    </rPh>
    <phoneticPr fontId="3"/>
  </si>
  <si>
    <t>発育区分ごとの必要水分量と必要栄養量</t>
  </si>
  <si>
    <t>必要水分量</t>
  </si>
  <si>
    <t>ml/kg/day</t>
  </si>
  <si>
    <t>下限目安</t>
    <rPh sb="0" eb="2">
      <t>カゲン</t>
    </rPh>
    <rPh sb="2" eb="4">
      <t>メヤス</t>
    </rPh>
    <phoneticPr fontId="3"/>
  </si>
  <si>
    <t>上限目安</t>
    <rPh sb="0" eb="2">
      <t>ジョウゲン</t>
    </rPh>
    <rPh sb="2" eb="4">
      <t>メヤス</t>
    </rPh>
    <phoneticPr fontId="3"/>
  </si>
  <si>
    <t>生直後</t>
  </si>
  <si>
    <t>日</t>
    <rPh sb="0" eb="1">
      <t>ニチ</t>
    </rPh>
    <phoneticPr fontId="3"/>
  </si>
  <si>
    <t>新生児</t>
  </si>
  <si>
    <t>乳児（～5ヶ月）</t>
  </si>
  <si>
    <t>月</t>
    <rPh sb="0" eb="1">
      <t>ツキ</t>
    </rPh>
    <phoneticPr fontId="3"/>
  </si>
  <si>
    <t>乳児（6ヶ月～）</t>
  </si>
  <si>
    <t>幼児</t>
  </si>
  <si>
    <t>歳</t>
    <rPh sb="0" eb="1">
      <t>サイ</t>
    </rPh>
    <phoneticPr fontId="3"/>
  </si>
  <si>
    <t>学童（低学年）</t>
  </si>
  <si>
    <t>学童（高学年）</t>
  </si>
  <si>
    <t>思春期（中・高生）</t>
  </si>
  <si>
    <t>成人</t>
  </si>
  <si>
    <t>必要水分目安量</t>
    <rPh sb="0" eb="2">
      <t>ヒツヨウ</t>
    </rPh>
    <rPh sb="2" eb="4">
      <t>スイブン</t>
    </rPh>
    <rPh sb="4" eb="7">
      <t>メヤスリョウ</t>
    </rPh>
    <phoneticPr fontId="1"/>
  </si>
  <si>
    <t>～</t>
    <phoneticPr fontId="1"/>
  </si>
  <si>
    <t>たんぱく質</t>
  </si>
  <si>
    <t>たんぱく質の食事摂取基準</t>
  </si>
  <si>
    <t>女性</t>
  </si>
  <si>
    <t xml:space="preserve">20～30（25） </t>
  </si>
  <si>
    <t>脂質</t>
  </si>
  <si>
    <t>（脂質の総エネルギーに占める割合（脂肪エネルギー比率）：％エネルギー）</t>
  </si>
  <si>
    <t>飽和脂肪酸の食事摂取基準（％エネルギー）</t>
  </si>
  <si>
    <t xml:space="preserve">7 以下 </t>
  </si>
  <si>
    <t>n-6 系脂肪酸の食事摂取基準（g/日）</t>
  </si>
  <si>
    <t>n-3 系脂肪酸の食事摂取基準（g/日）</t>
  </si>
  <si>
    <t>炭水化物</t>
  </si>
  <si>
    <t>炭水化物の食事摂取基準（％エネルギー）</t>
  </si>
  <si>
    <t>50～65（57.5）</t>
  </si>
  <si>
    <t>食物繊維の食事摂取基準（g/日）</t>
  </si>
  <si>
    <t>目標量</t>
  </si>
  <si>
    <t>エネルギー産生栄養素バランス</t>
  </si>
  <si>
    <t>エネルギー産生栄養素バランス（％エネルギー）</t>
  </si>
  <si>
    <t xml:space="preserve">13～20（16.5） </t>
  </si>
  <si>
    <t>脂溶性ビタミン</t>
  </si>
  <si>
    <t>目安量</t>
  </si>
  <si>
    <t>耐容上限量</t>
  </si>
  <si>
    <t>ビ タ ミ ン Ａ の 食事摂取基準（ ㎍ RAE/日）</t>
    <phoneticPr fontId="1"/>
  </si>
  <si>
    <t>ビ タ ミ ン Ｄ の 食事摂取基準（ ㎍ /日）</t>
  </si>
  <si>
    <t>ビタミンＥの食事摂取基準（mg/日）</t>
    <phoneticPr fontId="1"/>
  </si>
  <si>
    <t>ビタミンＫの食事摂取基準（㎍ /日）</t>
  </si>
  <si>
    <t>水溶性ビタミン</t>
  </si>
  <si>
    <t>ビタミンＢ２の食事摂取基準（mg/日）</t>
    <phoneticPr fontId="1"/>
  </si>
  <si>
    <t>ナイアシンの食事摂取基準（mgNE/日）</t>
    <phoneticPr fontId="1"/>
  </si>
  <si>
    <t>ビタミンＢ６の食事摂取基準（mg/日）</t>
    <phoneticPr fontId="1"/>
  </si>
  <si>
    <t>ビタミンＢ12 の食事摂取基準（㎍ /日）</t>
  </si>
  <si>
    <t>葉酸の食事摂取基準（㎍ /日）</t>
  </si>
  <si>
    <t>パントテン酸の食事摂取基準（mg/日）</t>
  </si>
  <si>
    <t>ビオチンの食事摂取基準（㎍ /日）</t>
  </si>
  <si>
    <t>ビタミンＣの食事摂取基準（mg/日）</t>
  </si>
  <si>
    <t>多量ミネラル</t>
  </si>
  <si>
    <t>ナトリウムの食事摂取基準（mg/日、（ ）は食塩相当量[g/日]）</t>
  </si>
  <si>
    <t xml:space="preserve">100（0.3） </t>
  </si>
  <si>
    <t xml:space="preserve">600（1.5） </t>
  </si>
  <si>
    <t>カリウムの食事摂取基準（mg/日）</t>
  </si>
  <si>
    <t>カルシウムの食事摂取基準（mg/日）</t>
  </si>
  <si>
    <t>マグネシウムの食事摂取基準（mg/日）</t>
  </si>
  <si>
    <t>リンの食事摂取基準（mg/日）</t>
  </si>
  <si>
    <t>微量ミネラル</t>
  </si>
  <si>
    <t>鉄の食事摂取基準（mg/日）</t>
    <phoneticPr fontId="1"/>
  </si>
  <si>
    <t>月経なし</t>
    <rPh sb="0" eb="2">
      <t>ゲッケイ</t>
    </rPh>
    <phoneticPr fontId="1"/>
  </si>
  <si>
    <t>月経あり</t>
    <rPh sb="0" eb="2">
      <t>ゲッケイ</t>
    </rPh>
    <phoneticPr fontId="1"/>
  </si>
  <si>
    <t>亜鉛の食事摂取基準（mg/日）</t>
  </si>
  <si>
    <t>銅の食事摂取基準（mg/日）</t>
  </si>
  <si>
    <t>マンガンの食事摂取基準（mg/日）</t>
  </si>
  <si>
    <t>ヨウ素の食事摂取基準（㎍ /日）</t>
  </si>
  <si>
    <t>セレンの食事摂取基準（㎍ /日）</t>
  </si>
  <si>
    <t>クロムの食事摂取基準（㎍ /日）</t>
  </si>
  <si>
    <t>モリブデンの食事摂取基準（㎍ /日）</t>
  </si>
  <si>
    <t>ビタミンＢ１の食事摂取基準（mg/日）</t>
    <phoneticPr fontId="1"/>
  </si>
  <si>
    <t>脂質の食事摂取基準</t>
    <phoneticPr fontId="1"/>
  </si>
  <si>
    <t>推定平均必要量</t>
  </si>
  <si>
    <t>推奨量</t>
  </si>
  <si>
    <t>(EAR)</t>
  </si>
  <si>
    <t>(RDA)</t>
  </si>
  <si>
    <t>(AI)</t>
  </si>
  <si>
    <t>(UL)</t>
  </si>
  <si>
    <t>(DG)</t>
  </si>
  <si>
    <t>飽和脂肪酸</t>
  </si>
  <si>
    <t>(%エネルギー)</t>
  </si>
  <si>
    <t>n-6系脂肪酸</t>
  </si>
  <si>
    <t>(g/日)</t>
  </si>
  <si>
    <t>n-3系脂肪酸</t>
  </si>
  <si>
    <t>食物繊維</t>
  </si>
  <si>
    <t>ビタミンA</t>
  </si>
  <si>
    <t>(μgRAE/日)</t>
  </si>
  <si>
    <t>ビタミンD</t>
  </si>
  <si>
    <t>(μg/日)</t>
  </si>
  <si>
    <t>ビタミンE</t>
  </si>
  <si>
    <t>(mg/日)</t>
  </si>
  <si>
    <t>ビタミンK</t>
  </si>
  <si>
    <t>ビタミンB1</t>
  </si>
  <si>
    <t>ビタミンB2</t>
  </si>
  <si>
    <t>ナイアシン</t>
  </si>
  <si>
    <t>ビタミンB6</t>
  </si>
  <si>
    <t>ビタミンB12</t>
  </si>
  <si>
    <t>葉酸</t>
  </si>
  <si>
    <t>パントテン酸</t>
  </si>
  <si>
    <t>ビオチン</t>
  </si>
  <si>
    <t>ビタミンC</t>
  </si>
  <si>
    <t>ナトリウム</t>
  </si>
  <si>
    <t>(mg/日、()は食塩相当量[g/日])</t>
  </si>
  <si>
    <t>カリウム</t>
  </si>
  <si>
    <t>カルシウム</t>
  </si>
  <si>
    <t>マグネシウム</t>
  </si>
  <si>
    <t>リン</t>
  </si>
  <si>
    <t>鉄</t>
  </si>
  <si>
    <t>亜鉛</t>
  </si>
  <si>
    <t>銅</t>
  </si>
  <si>
    <t>マンガン</t>
  </si>
  <si>
    <t>ヨウ素</t>
  </si>
  <si>
    <t>セレン</t>
  </si>
  <si>
    <t>クロム</t>
  </si>
  <si>
    <t>モリブデン</t>
  </si>
  <si>
    <t>項目</t>
    <rPh sb="0" eb="2">
      <t>コウモク</t>
    </rPh>
    <phoneticPr fontId="1"/>
  </si>
  <si>
    <t>単位</t>
    <rPh sb="0" eb="2">
      <t>タンイ</t>
    </rPh>
    <phoneticPr fontId="1"/>
  </si>
  <si>
    <t>(%エネルギー)</t>
    <phoneticPr fontId="1"/>
  </si>
  <si>
    <t>(g/日、目標量は%エネルギー)</t>
    <rPh sb="5" eb="8">
      <t>モクヒョウリョウ</t>
    </rPh>
    <phoneticPr fontId="1"/>
  </si>
  <si>
    <t>年齢</t>
    <rPh sb="0" eb="2">
      <t>ネンレイ</t>
    </rPh>
    <phoneticPr fontId="1"/>
  </si>
  <si>
    <t>性別</t>
  </si>
  <si>
    <t>性別</t>
    <rPh sb="0" eb="2">
      <t>セイベツ</t>
    </rPh>
    <phoneticPr fontId="1"/>
  </si>
  <si>
    <t>栄養素</t>
    <rPh sb="0" eb="3">
      <t>エイヨウソ</t>
    </rPh>
    <phoneticPr fontId="1"/>
  </si>
  <si>
    <t>男性</t>
  </si>
  <si>
    <t>男女共通</t>
  </si>
  <si>
    <t>タンパク質</t>
  </si>
  <si>
    <t>うち飽和脂肪酸</t>
  </si>
  <si>
    <t>項目数</t>
    <rPh sb="0" eb="2">
      <t>コウモク</t>
    </rPh>
    <rPh sb="2" eb="3">
      <t>カズ</t>
    </rPh>
    <phoneticPr fontId="1"/>
  </si>
  <si>
    <t>月経</t>
    <rPh sb="0" eb="2">
      <t>ゲッケイ</t>
    </rPh>
    <phoneticPr fontId="1"/>
  </si>
  <si>
    <t>(mgNE/日、()内はニコチン酸のmg量)</t>
    <phoneticPr fontId="1"/>
  </si>
  <si>
    <t>妊娠初期</t>
    <rPh sb="2" eb="4">
      <t>ショキ</t>
    </rPh>
    <phoneticPr fontId="1"/>
  </si>
  <si>
    <t>妊娠中期</t>
    <rPh sb="2" eb="4">
      <t>チュウキ</t>
    </rPh>
    <phoneticPr fontId="1"/>
  </si>
  <si>
    <t>妊娠後期</t>
    <rPh sb="2" eb="4">
      <t>コウキ</t>
    </rPh>
    <phoneticPr fontId="1"/>
  </si>
  <si>
    <t>妊娠初期</t>
    <rPh sb="0" eb="2">
      <t>ニンシン</t>
    </rPh>
    <rPh sb="2" eb="4">
      <t>ショキ</t>
    </rPh>
    <phoneticPr fontId="1"/>
  </si>
  <si>
    <t>妊娠後期</t>
    <rPh sb="0" eb="2">
      <t>ニンシン</t>
    </rPh>
    <rPh sb="2" eb="4">
      <t>コウキ</t>
    </rPh>
    <phoneticPr fontId="1"/>
  </si>
  <si>
    <t>基本</t>
    <rPh sb="0" eb="2">
      <t>キホン</t>
    </rPh>
    <phoneticPr fontId="1"/>
  </si>
  <si>
    <t>絶</t>
    <rPh sb="0" eb="1">
      <t>ゼツ</t>
    </rPh>
    <phoneticPr fontId="1"/>
  </si>
  <si>
    <t>---</t>
  </si>
  <si>
    <t>---</t>
    <phoneticPr fontId="1"/>
  </si>
  <si>
    <t>（推定平均必要量、推奨量、目安量：g/日、目標量（中央値）：％エネルギー）</t>
  </si>
  <si>
    <t>kcal</t>
    <phoneticPr fontId="1"/>
  </si>
  <si>
    <t>ml</t>
    <phoneticPr fontId="1"/>
  </si>
  <si>
    <t>この式は20-70歳で当てはまる</t>
    <rPh sb="2" eb="3">
      <t>シキ</t>
    </rPh>
    <rPh sb="9" eb="10">
      <t>サイ</t>
    </rPh>
    <rPh sb="11" eb="12">
      <t>ア</t>
    </rPh>
    <phoneticPr fontId="1"/>
  </si>
  <si>
    <t>表 6　参照体重における基礎代謝量</t>
  </si>
  <si>
    <t xml:space="preserve">年齢（歳） </t>
  </si>
  <si>
    <t>基礎代謝基準値
（kcal/kg 体重/日）</t>
  </si>
  <si>
    <t>参照体重
（kg）</t>
  </si>
  <si>
    <t>基礎代謝量
（kcal/日）</t>
  </si>
  <si>
    <t>推定エネルギー必要量 (参照体重)</t>
    <rPh sb="12" eb="14">
      <t>サンショウ</t>
    </rPh>
    <rPh sb="14" eb="16">
      <t>タイジュウ</t>
    </rPh>
    <phoneticPr fontId="1"/>
  </si>
  <si>
    <t>国立健康・栄養研究所の式</t>
    <phoneticPr fontId="1"/>
  </si>
  <si>
    <t xml:space="preserve">7% 以下 </t>
  </si>
  <si>
    <t>推定エネルギー必要量</t>
    <phoneticPr fontId="1"/>
  </si>
  <si>
    <t>　 (参照体重)</t>
    <phoneticPr fontId="1"/>
  </si>
  <si>
    <t>総エネルギー消費量(乳児)</t>
    <rPh sb="0" eb="1">
      <t>ソウ</t>
    </rPh>
    <rPh sb="6" eb="9">
      <t>ショウヒリョウ</t>
    </rPh>
    <rPh sb="10" eb="12">
      <t>ニュウジ</t>
    </rPh>
    <phoneticPr fontId="1"/>
  </si>
  <si>
    <t>kcal</t>
    <phoneticPr fontId="1"/>
  </si>
  <si>
    <t>基礎代謝量(BEE) (基礎代謝基準値から計算小児用)</t>
    <rPh sb="0" eb="2">
      <t>キソ</t>
    </rPh>
    <rPh sb="2" eb="4">
      <t>タイシャ</t>
    </rPh>
    <rPh sb="4" eb="5">
      <t>リョウ</t>
    </rPh>
    <rPh sb="21" eb="23">
      <t>ケイサン</t>
    </rPh>
    <rPh sb="23" eb="25">
      <t>ショウニ</t>
    </rPh>
    <rPh sb="25" eb="26">
      <t>ヨウ</t>
    </rPh>
    <phoneticPr fontId="1"/>
  </si>
  <si>
    <t>基礎代謝量(国立健康・栄養研究所の式、成人用)</t>
    <rPh sb="0" eb="2">
      <t>キソ</t>
    </rPh>
    <rPh sb="2" eb="4">
      <t>タイシャ</t>
    </rPh>
    <rPh sb="4" eb="5">
      <t>リョウ</t>
    </rPh>
    <rPh sb="19" eb="22">
      <t>セイジンヨウ</t>
    </rPh>
    <phoneticPr fontId="1"/>
  </si>
  <si>
    <t>乳児の総エネルギー消費量</t>
    <rPh sb="0" eb="2">
      <t>ニュウジ</t>
    </rPh>
    <rPh sb="3" eb="4">
      <t>ソウ</t>
    </rPh>
    <rPh sb="9" eb="12">
      <t>ショウヒリョウ</t>
    </rPh>
    <phoneticPr fontId="1"/>
  </si>
  <si>
    <t>母乳栄養</t>
    <rPh sb="0" eb="2">
      <t>ボニュウ</t>
    </rPh>
    <rPh sb="2" eb="4">
      <t>エイヨウ</t>
    </rPh>
    <phoneticPr fontId="1"/>
  </si>
  <si>
    <t>人工栄養</t>
    <rPh sb="0" eb="4">
      <t>ジンコウエイヨウ</t>
    </rPh>
    <phoneticPr fontId="1"/>
  </si>
  <si>
    <t>栄養</t>
    <rPh sb="0" eb="2">
      <t>エイヨウ</t>
    </rPh>
    <phoneticPr fontId="1"/>
  </si>
  <si>
    <t>母乳栄養</t>
    <rPh sb="0" eb="4">
      <t>ボニュウエイヨウ</t>
    </rPh>
    <phoneticPr fontId="1"/>
  </si>
  <si>
    <t>人工栄養</t>
    <rPh sb="0" eb="4">
      <t>ジンコウエイヨウ</t>
    </rPh>
    <phoneticPr fontId="1"/>
  </si>
  <si>
    <t>年齢</t>
    <rPh sb="0" eb="2">
      <t>ネンレイ</t>
    </rPh>
    <phoneticPr fontId="1"/>
  </si>
  <si>
    <t>性別</t>
    <rPh sb="0" eb="2">
      <t>セイベツ</t>
    </rPh>
    <phoneticPr fontId="1"/>
  </si>
  <si>
    <t>基点</t>
    <rPh sb="0" eb="2">
      <t>キテン</t>
    </rPh>
    <phoneticPr fontId="1"/>
  </si>
  <si>
    <t>活動</t>
    <rPh sb="0" eb="2">
      <t>カツドウ</t>
    </rPh>
    <phoneticPr fontId="1"/>
  </si>
  <si>
    <t>妊娠の有無 (男性のときは---)</t>
    <rPh sb="0" eb="2">
      <t>ニンシン</t>
    </rPh>
    <rPh sb="3" eb="5">
      <t>ウム</t>
    </rPh>
    <rPh sb="7" eb="9">
      <t>ダンセイ</t>
    </rPh>
    <phoneticPr fontId="1"/>
  </si>
  <si>
    <t>妊娠・授乳時のカロリー付加</t>
    <rPh sb="0" eb="2">
      <t>ニンシン</t>
    </rPh>
    <rPh sb="3" eb="6">
      <t>ジュニュウジ</t>
    </rPh>
    <rPh sb="11" eb="13">
      <t>フカ</t>
    </rPh>
    <phoneticPr fontId="1"/>
  </si>
  <si>
    <t>月経の有無 (男性、妊娠・授乳時は「月経なし」)</t>
    <rPh sb="0" eb="2">
      <t>ゲッケイ</t>
    </rPh>
    <rPh sb="3" eb="5">
      <t>ウム</t>
    </rPh>
    <rPh sb="7" eb="9">
      <t>ダンセイ</t>
    </rPh>
    <rPh sb="10" eb="12">
      <t>ニンシン</t>
    </rPh>
    <rPh sb="13" eb="16">
      <t>ジュニュウジ</t>
    </rPh>
    <rPh sb="18" eb="20">
      <t>ゲッケイ</t>
    </rPh>
    <phoneticPr fontId="1"/>
  </si>
  <si>
    <t>基本入力</t>
    <rPh sb="0" eb="2">
      <t>キホン</t>
    </rPh>
    <rPh sb="2" eb="4">
      <t>ニュウリョク</t>
    </rPh>
    <phoneticPr fontId="1"/>
  </si>
  <si>
    <t>年齢 (歳)</t>
    <rPh sb="0" eb="2">
      <t>ネンレイ</t>
    </rPh>
    <rPh sb="4" eb="5">
      <t>サイ</t>
    </rPh>
    <phoneticPr fontId="1"/>
  </si>
  <si>
    <t>身長 (cm)</t>
    <rPh sb="0" eb="2">
      <t>シンチョウ</t>
    </rPh>
    <phoneticPr fontId="1"/>
  </si>
  <si>
    <t>体重 (kg)</t>
    <rPh sb="0" eb="2">
      <t>タイジュウ</t>
    </rPh>
    <phoneticPr fontId="1"/>
  </si>
  <si>
    <t>総エネルギー消費量+エネルギー蓄積量(乳児)</t>
    <phoneticPr fontId="1"/>
  </si>
  <si>
    <t>基礎代謝基準値より計算(小児)</t>
    <rPh sb="9" eb="11">
      <t>ケイサン</t>
    </rPh>
    <rPh sb="12" eb="14">
      <t>ショウニ</t>
    </rPh>
    <phoneticPr fontId="1"/>
  </si>
  <si>
    <t>国立健康・栄養研究所の基礎代謝量計算式より計算(成人)</t>
    <rPh sb="11" eb="16">
      <t>キソタイシャリョウ</t>
    </rPh>
    <rPh sb="16" eb="19">
      <t>ケイサンシキ</t>
    </rPh>
    <rPh sb="21" eb="23">
      <t>ケイサン</t>
    </rPh>
    <rPh sb="24" eb="26">
      <t>セイジン</t>
    </rPh>
    <phoneticPr fontId="1"/>
  </si>
  <si>
    <t>詳細入力</t>
    <rPh sb="0" eb="2">
      <t>ショウサイ</t>
    </rPh>
    <rPh sb="2" eb="4">
      <t>ニュウリョク</t>
    </rPh>
    <phoneticPr fontId="1"/>
  </si>
  <si>
    <t>●身体活動レベル</t>
    <rPh sb="1" eb="5">
      <t>シンタイカツドウ</t>
    </rPh>
    <phoneticPr fontId="1"/>
  </si>
  <si>
    <t>●活動係数(AF)</t>
    <rPh sb="1" eb="3">
      <t>カツドウ</t>
    </rPh>
    <rPh sb="3" eb="5">
      <t>ケイスウ</t>
    </rPh>
    <phoneticPr fontId="1"/>
  </si>
  <si>
    <t>●傷害係数（SF）</t>
    <phoneticPr fontId="1"/>
  </si>
  <si>
    <t>●妊娠・授乳</t>
    <rPh sb="1" eb="3">
      <t>ニンシン</t>
    </rPh>
    <rPh sb="4" eb="6">
      <t>ジュニュウ</t>
    </rPh>
    <phoneticPr fontId="1"/>
  </si>
  <si>
    <t>推定エネルギー必要量</t>
    <rPh sb="0" eb="2">
      <t>スイテイ</t>
    </rPh>
    <rPh sb="9" eb="10">
      <t>リョウ</t>
    </rPh>
    <phoneticPr fontId="1"/>
  </si>
  <si>
    <t>目標量中央値</t>
    <rPh sb="0" eb="3">
      <t>モクヒョウリョウ</t>
    </rPh>
    <rPh sb="3" eb="6">
      <t>チュウオウチ</t>
    </rPh>
    <phoneticPr fontId="1"/>
  </si>
  <si>
    <t>三大栄養素目安量の計算で使用する必要エネルギー量</t>
    <rPh sb="0" eb="2">
      <t>サンダイ</t>
    </rPh>
    <rPh sb="2" eb="5">
      <t>エイヨウソ</t>
    </rPh>
    <rPh sb="5" eb="8">
      <t>メヤスリョウ</t>
    </rPh>
    <rPh sb="9" eb="11">
      <t>ケイサン</t>
    </rPh>
    <rPh sb="12" eb="14">
      <t>シヨウ</t>
    </rPh>
    <rPh sb="16" eb="18">
      <t>ヒツヨウ</t>
    </rPh>
    <rPh sb="23" eb="24">
      <t>リョウ</t>
    </rPh>
    <phoneticPr fontId="1"/>
  </si>
  <si>
    <t>傷害係数(SF)</t>
    <rPh sb="0" eb="2">
      <t>ショウガイ</t>
    </rPh>
    <rPh sb="2" eb="4">
      <t>ケイスウ</t>
    </rPh>
    <phoneticPr fontId="1"/>
  </si>
  <si>
    <t xml:space="preserve">50～64（歳） </t>
    <phoneticPr fontId="1"/>
  </si>
  <si>
    <t xml:space="preserve">65～74（歳） </t>
    <phoneticPr fontId="1"/>
  </si>
  <si>
    <t>---</t>
    <phoneticPr fontId="1"/>
  </si>
  <si>
    <t>65～74（歳）</t>
    <rPh sb="6" eb="7">
      <t>サイ</t>
    </rPh>
    <phoneticPr fontId="1"/>
  </si>
  <si>
    <t>75 以上（歳）</t>
    <phoneticPr fontId="1"/>
  </si>
  <si>
    <t>13～20%</t>
    <phoneticPr fontId="1"/>
  </si>
  <si>
    <t>14～20%</t>
    <phoneticPr fontId="1"/>
  </si>
  <si>
    <t>15～20%</t>
    <phoneticPr fontId="1"/>
  </si>
  <si>
    <t xml:space="preserve">50～64（歳） </t>
    <phoneticPr fontId="1"/>
  </si>
  <si>
    <t>20～30%</t>
    <phoneticPr fontId="1"/>
  </si>
  <si>
    <t>10% 以下</t>
    <rPh sb="4" eb="6">
      <t>イカ</t>
    </rPh>
    <phoneticPr fontId="1"/>
  </si>
  <si>
    <t>8% 以下</t>
    <rPh sb="3" eb="5">
      <t>イカ</t>
    </rPh>
    <phoneticPr fontId="1"/>
  </si>
  <si>
    <t>50～65 %</t>
    <phoneticPr fontId="1"/>
  </si>
  <si>
    <t>8g以上</t>
    <rPh sb="2" eb="4">
      <t>モッテウエ</t>
    </rPh>
    <phoneticPr fontId="1"/>
  </si>
  <si>
    <t>10 g以上</t>
  </si>
  <si>
    <t xml:space="preserve">13 g以上 </t>
  </si>
  <si>
    <t>13 g以上</t>
  </si>
  <si>
    <t xml:space="preserve">17 g以上 </t>
  </si>
  <si>
    <t xml:space="preserve">19 g以上 </t>
  </si>
  <si>
    <t>17 g以上</t>
  </si>
  <si>
    <t>18 g以上</t>
  </si>
  <si>
    <t xml:space="preserve">21 g以上 </t>
    <phoneticPr fontId="1"/>
  </si>
  <si>
    <t xml:space="preserve">20 g以上 </t>
    <phoneticPr fontId="1"/>
  </si>
  <si>
    <t xml:space="preserve">10 g以上 </t>
    <phoneticPr fontId="1"/>
  </si>
  <si>
    <t xml:space="preserve">11 g以上 </t>
    <phoneticPr fontId="1"/>
  </si>
  <si>
    <t>18 g以上</t>
    <phoneticPr fontId="1"/>
  </si>
  <si>
    <t xml:space="preserve">60 (15) </t>
  </si>
  <si>
    <t xml:space="preserve">80 (20) </t>
  </si>
  <si>
    <t xml:space="preserve">100 (30) </t>
  </si>
  <si>
    <t xml:space="preserve">150 (35) </t>
  </si>
  <si>
    <t xml:space="preserve">200 (45) </t>
  </si>
  <si>
    <t xml:space="preserve">250 (60) </t>
  </si>
  <si>
    <t xml:space="preserve">300 (70) </t>
  </si>
  <si>
    <t xml:space="preserve">300 (80) </t>
  </si>
  <si>
    <t xml:space="preserve">350 (85) </t>
  </si>
  <si>
    <t xml:space="preserve">300 (75) </t>
  </si>
  <si>
    <t>60 (15)</t>
  </si>
  <si>
    <t>80 (20)</t>
  </si>
  <si>
    <t>100 (30)</t>
  </si>
  <si>
    <t>150 (35)</t>
  </si>
  <si>
    <t>150 (45)</t>
  </si>
  <si>
    <t>250 (60)</t>
  </si>
  <si>
    <t>250 (65)</t>
  </si>
  <si>
    <t xml:space="preserve">(3.0未満) </t>
  </si>
  <si>
    <t>(3.0未満)</t>
  </si>
  <si>
    <t xml:space="preserve">(3.5未満) </t>
  </si>
  <si>
    <t>(3.5未満)</t>
  </si>
  <si>
    <t xml:space="preserve">(4.5未満) </t>
  </si>
  <si>
    <t>(4.5未満)</t>
  </si>
  <si>
    <t xml:space="preserve">(5.0未満) </t>
  </si>
  <si>
    <t>(5.0未満)</t>
  </si>
  <si>
    <t xml:space="preserve">(6.0未満) </t>
  </si>
  <si>
    <t>(6.0未満)</t>
  </si>
  <si>
    <t xml:space="preserve">(7.0未満) </t>
  </si>
  <si>
    <t>(6.5未満)</t>
  </si>
  <si>
    <t xml:space="preserve">(7.5未満) </t>
  </si>
  <si>
    <t xml:space="preserve">600 (1.5) </t>
  </si>
  <si>
    <t xml:space="preserve">1,400以上 </t>
  </si>
  <si>
    <t xml:space="preserve">1,800以上 </t>
  </si>
  <si>
    <t xml:space="preserve">2,000以上 </t>
  </si>
  <si>
    <t xml:space="preserve">2,200以上 </t>
  </si>
  <si>
    <t xml:space="preserve">2,400以上 </t>
  </si>
  <si>
    <t xml:space="preserve">3,000以上 </t>
  </si>
  <si>
    <t xml:space="preserve">2,600以上 </t>
  </si>
  <si>
    <t>目標量</t>
    <rPh sb="0" eb="3">
      <t>モクヒョウリョウ</t>
    </rPh>
    <phoneticPr fontId="1"/>
  </si>
  <si>
    <t xml:space="preserve">1〜2 </t>
  </si>
  <si>
    <t xml:space="preserve">3〜5 </t>
  </si>
  <si>
    <t xml:space="preserve">6〜7 </t>
  </si>
  <si>
    <t xml:space="preserve">8〜9 </t>
  </si>
  <si>
    <t xml:space="preserve">10〜11 </t>
  </si>
  <si>
    <t xml:space="preserve">12〜14 </t>
  </si>
  <si>
    <t xml:space="preserve">15〜17 </t>
  </si>
  <si>
    <t xml:space="preserve">18〜29 </t>
  </si>
  <si>
    <t xml:space="preserve">30〜49 </t>
  </si>
  <si>
    <t xml:space="preserve">50〜64 </t>
  </si>
  <si>
    <t xml:space="preserve">65〜74 </t>
  </si>
  <si>
    <t xml:space="preserve">75 以上 </t>
  </si>
  <si>
    <t>目標量</t>
    <phoneticPr fontId="1"/>
  </si>
  <si>
    <t>加</t>
    <rPh sb="0" eb="1">
      <t>カ</t>
    </rPh>
    <phoneticPr fontId="1"/>
  </si>
  <si>
    <t>位置</t>
    <rPh sb="0" eb="2">
      <t>イチ</t>
    </rPh>
    <phoneticPr fontId="1"/>
  </si>
  <si>
    <t>妊婦付加量</t>
    <rPh sb="0" eb="2">
      <t>ニンプ</t>
    </rPh>
    <rPh sb="2" eb="5">
      <t>フカリョウ</t>
    </rPh>
    <phoneticPr fontId="1"/>
  </si>
  <si>
    <t>付加量or絶対量</t>
    <rPh sb="0" eb="3">
      <t>フカリョウ</t>
    </rPh>
    <rPh sb="5" eb="8">
      <t>ゼッタイリョウ</t>
    </rPh>
    <phoneticPr fontId="1"/>
  </si>
  <si>
    <t>長管骨骨折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</si>
</sst>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1"/>
      <color theme="0"/>
      <name val="ＭＳ Ｐゴシック"/>
      <family val="2"/>
      <scheme val="minor"/>
    </font>
    <font>
      <sz val="11"/>
      <name val="ＭＳ Ｐゴシック"/>
      <family val="3"/>
      <charset val="128"/>
      <scheme val="minor"/>
    </font>
    <font>
      <sz val="9"/>
      <color rgb="FF242021"/>
      <name val="UDReiminPr6-Regular-Identity-H"/>
      <family val="2"/>
    </font>
  </fonts>
  <fills count="7">
    <fill>
      <patternFill patternType="none"/>
    </fill>
    <fill>
      <patternFill patternType="gray125"/>
    </fill>
    <fill>
      <patternFill patternType="solid">
        <fgColor rgb="FF375623"/>
        <bgColor indexed="64"/>
      </patternFill>
    </fill>
    <fill>
      <patternFill patternType="solid">
        <fgColor rgb="FFDDEBF7"/>
        <bgColor indexed="64"/>
      </patternFill>
    </fill>
    <fill>
      <patternFill patternType="solid">
        <fgColor rgb="FF203764"/>
        <bgColor indexed="64"/>
      </patternFill>
    </fill>
    <fill>
      <patternFill patternType="solid">
        <fgColor rgb="FFE2EFDA"/>
        <bgColor indexed="64"/>
      </patternFill>
    </fill>
    <fill>
      <patternFill patternType="solid">
        <fgColor theme="9" tint="-0.499984740745262"/>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style="medium">
        <color auto="1"/>
      </top>
      <bottom style="double">
        <color auto="1"/>
      </bottom>
      <diagonal/>
    </border>
    <border>
      <left style="medium">
        <color auto="1"/>
      </left>
      <right style="double">
        <color auto="1"/>
      </right>
      <top style="double">
        <color auto="1"/>
      </top>
      <bottom style="thin">
        <color auto="1"/>
      </bottom>
      <diagonal/>
    </border>
    <border>
      <left/>
      <right style="medium">
        <color auto="1"/>
      </right>
      <top style="double">
        <color auto="1"/>
      </top>
      <bottom style="thin">
        <color auto="1"/>
      </bottom>
      <diagonal/>
    </border>
    <border>
      <left style="medium">
        <color auto="1"/>
      </left>
      <right style="double">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double">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double">
        <color auto="1"/>
      </bottom>
      <diagonal/>
    </border>
    <border>
      <left/>
      <right/>
      <top style="double">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right/>
      <top style="medium">
        <color auto="1"/>
      </top>
      <bottom style="double">
        <color auto="1"/>
      </bottom>
      <diagonal/>
    </border>
    <border>
      <left/>
      <right/>
      <top style="medium">
        <color auto="1"/>
      </top>
      <bottom/>
      <diagonal/>
    </border>
    <border>
      <left style="medium">
        <color rgb="FF592A03"/>
      </left>
      <right/>
      <top style="medium">
        <color rgb="FF592A03"/>
      </top>
      <bottom style="medium">
        <color rgb="FF592A03"/>
      </bottom>
      <diagonal/>
    </border>
    <border>
      <left/>
      <right/>
      <top style="medium">
        <color rgb="FF592A03"/>
      </top>
      <bottom style="medium">
        <color rgb="FF592A03"/>
      </bottom>
      <diagonal/>
    </border>
    <border>
      <left/>
      <right style="double">
        <color auto="1"/>
      </right>
      <top style="medium">
        <color rgb="FF592A03"/>
      </top>
      <bottom style="medium">
        <color rgb="FF592A03"/>
      </bottom>
      <diagonal/>
    </border>
    <border>
      <left style="double">
        <color auto="1"/>
      </left>
      <right style="medium">
        <color rgb="FF592A03"/>
      </right>
      <top style="medium">
        <color rgb="FF592A03"/>
      </top>
      <bottom style="medium">
        <color rgb="FF592A03"/>
      </bottom>
      <diagonal/>
    </border>
    <border>
      <left style="thin">
        <color auto="1"/>
      </left>
      <right style="thin">
        <color auto="1"/>
      </right>
      <top/>
      <bottom/>
      <diagonal/>
    </border>
  </borders>
  <cellStyleXfs count="1">
    <xf numFmtId="0" fontId="0" fillId="0" borderId="0"/>
  </cellStyleXfs>
  <cellXfs count="87">
    <xf numFmtId="0" fontId="0" fillId="0" borderId="0" xfId="0"/>
    <xf numFmtId="0" fontId="0" fillId="0" borderId="1" xfId="0" applyBorder="1"/>
    <xf numFmtId="0" fontId="0" fillId="0" borderId="0" xfId="0" applyAlignment="1">
      <alignment vertical="center"/>
    </xf>
    <xf numFmtId="3" fontId="0" fillId="0" borderId="0" xfId="0" applyNumberFormat="1" applyAlignment="1">
      <alignment vertical="center"/>
    </xf>
    <xf numFmtId="0" fontId="0" fillId="0" borderId="1" xfId="0" applyBorder="1" applyAlignment="1">
      <alignment vertical="center"/>
    </xf>
    <xf numFmtId="0" fontId="0" fillId="0" borderId="0" xfId="0" applyBorder="1" applyAlignment="1">
      <alignment vertical="center"/>
    </xf>
    <xf numFmtId="0" fontId="4" fillId="0" borderId="0" xfId="0" applyFont="1"/>
    <xf numFmtId="0" fontId="4" fillId="0" borderId="0" xfId="0" applyFont="1" applyAlignment="1">
      <alignment vertical="center"/>
    </xf>
    <xf numFmtId="0" fontId="0" fillId="0" borderId="0" xfId="0" applyNumberFormat="1"/>
    <xf numFmtId="0" fontId="0" fillId="0" borderId="5" xfId="0" applyBorder="1" applyAlignment="1" applyProtection="1">
      <alignment horizontal="right"/>
      <protection locked="0"/>
    </xf>
    <xf numFmtId="0" fontId="0" fillId="0" borderId="7" xfId="0" applyBorder="1" applyAlignment="1" applyProtection="1">
      <alignment horizontal="right"/>
      <protection locked="0"/>
    </xf>
    <xf numFmtId="0" fontId="0" fillId="0" borderId="9" xfId="0" applyBorder="1" applyAlignment="1" applyProtection="1">
      <alignment horizontal="right"/>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0" xfId="0" applyProtection="1"/>
    <xf numFmtId="0" fontId="0" fillId="0" borderId="0" xfId="0" applyFill="1" applyProtection="1"/>
    <xf numFmtId="0" fontId="8" fillId="0" borderId="0" xfId="0" applyFont="1" applyProtection="1"/>
    <xf numFmtId="0" fontId="0" fillId="0" borderId="2" xfId="0" applyBorder="1" applyProtection="1"/>
    <xf numFmtId="0" fontId="6" fillId="0" borderId="2" xfId="0" applyFont="1" applyBorder="1" applyAlignment="1" applyProtection="1"/>
    <xf numFmtId="0" fontId="6" fillId="0" borderId="0" xfId="0" applyFont="1" applyFill="1" applyBorder="1" applyAlignment="1" applyProtection="1"/>
    <xf numFmtId="0" fontId="0" fillId="5" borderId="4" xfId="0" applyFill="1" applyBorder="1" applyProtection="1"/>
    <xf numFmtId="0" fontId="0" fillId="0" borderId="0" xfId="0" applyFill="1" applyBorder="1" applyProtection="1"/>
    <xf numFmtId="0" fontId="0" fillId="5" borderId="6" xfId="0" applyFill="1" applyBorder="1" applyProtection="1"/>
    <xf numFmtId="0" fontId="0" fillId="5" borderId="6" xfId="0" applyFill="1" applyBorder="1" applyAlignment="1" applyProtection="1">
      <alignment vertical="center"/>
    </xf>
    <xf numFmtId="176" fontId="8" fillId="0" borderId="0" xfId="0" applyNumberFormat="1" applyFont="1" applyProtection="1"/>
    <xf numFmtId="0" fontId="0" fillId="0" borderId="0" xfId="0" applyAlignment="1" applyProtection="1">
      <alignment vertical="center"/>
    </xf>
    <xf numFmtId="0" fontId="0" fillId="0" borderId="45" xfId="0" applyBorder="1" applyProtection="1"/>
    <xf numFmtId="0" fontId="0" fillId="0" borderId="0" xfId="0" applyBorder="1" applyProtection="1"/>
    <xf numFmtId="0" fontId="0" fillId="0" borderId="0" xfId="0" quotePrefix="1" applyProtection="1"/>
    <xf numFmtId="176" fontId="0" fillId="0" borderId="0" xfId="0" applyNumberFormat="1" applyProtection="1"/>
    <xf numFmtId="0" fontId="0" fillId="0" borderId="0" xfId="0" applyAlignment="1" applyProtection="1">
      <alignment horizontal="center" vertical="top"/>
    </xf>
    <xf numFmtId="0" fontId="8" fillId="0" borderId="0" xfId="0" applyFont="1" applyAlignment="1" applyProtection="1">
      <alignment vertical="center"/>
    </xf>
    <xf numFmtId="0" fontId="0" fillId="0" borderId="14" xfId="0" applyBorder="1" applyProtection="1"/>
    <xf numFmtId="0" fontId="0" fillId="0" borderId="28" xfId="0" applyBorder="1" applyProtection="1"/>
    <xf numFmtId="0" fontId="0" fillId="0" borderId="33" xfId="0" applyBorder="1" applyAlignment="1" applyProtection="1">
      <alignment horizontal="left" vertical="center" shrinkToFit="1"/>
    </xf>
    <xf numFmtId="0" fontId="0" fillId="0" borderId="15" xfId="0" applyBorder="1" applyAlignment="1" applyProtection="1">
      <alignment horizontal="left" vertical="center" shrinkToFit="1"/>
    </xf>
    <xf numFmtId="0" fontId="0" fillId="0" borderId="16" xfId="0" applyBorder="1" applyAlignment="1" applyProtection="1">
      <alignment horizontal="left" vertical="center" shrinkToFit="1"/>
    </xf>
    <xf numFmtId="0" fontId="0" fillId="0" borderId="25" xfId="0" applyBorder="1" applyProtection="1"/>
    <xf numFmtId="0" fontId="0" fillId="0" borderId="29" xfId="0" applyBorder="1" applyProtection="1"/>
    <xf numFmtId="0" fontId="0" fillId="0" borderId="34"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2" xfId="0" applyBorder="1" applyProtection="1"/>
    <xf numFmtId="0" fontId="0" fillId="0" borderId="30" xfId="0" applyBorder="1" applyProtection="1"/>
    <xf numFmtId="0" fontId="0" fillId="0" borderId="35" xfId="0" applyBorder="1" applyAlignment="1" applyProtection="1">
      <alignment horizontal="right"/>
    </xf>
    <xf numFmtId="0" fontId="0" fillId="0" borderId="23" xfId="0" applyBorder="1" applyAlignment="1" applyProtection="1">
      <alignment horizontal="right"/>
    </xf>
    <xf numFmtId="0" fontId="0" fillId="0" borderId="24" xfId="0" applyBorder="1" applyAlignment="1" applyProtection="1">
      <alignment horizontal="right"/>
    </xf>
    <xf numFmtId="0" fontId="0" fillId="0" borderId="0" xfId="0" applyFill="1" applyBorder="1" applyAlignment="1" applyProtection="1">
      <alignment horizontal="left" vertical="center"/>
    </xf>
    <xf numFmtId="0" fontId="0" fillId="0" borderId="17" xfId="0" applyBorder="1" applyProtection="1"/>
    <xf numFmtId="0" fontId="0" fillId="0" borderId="31" xfId="0" applyBorder="1" applyProtection="1"/>
    <xf numFmtId="0" fontId="0" fillId="0" borderId="36" xfId="0" applyBorder="1" applyAlignment="1" applyProtection="1">
      <alignment horizontal="right"/>
    </xf>
    <xf numFmtId="0" fontId="0" fillId="0" borderId="1" xfId="0" applyBorder="1" applyAlignment="1" applyProtection="1">
      <alignment horizontal="right"/>
    </xf>
    <xf numFmtId="0" fontId="0" fillId="0" borderId="0" xfId="0" applyFill="1" applyBorder="1" applyAlignment="1" applyProtection="1">
      <alignment horizontal="center" vertical="center"/>
    </xf>
    <xf numFmtId="0" fontId="0" fillId="0" borderId="18" xfId="0" applyBorder="1" applyAlignment="1" applyProtection="1">
      <alignment horizontal="right"/>
    </xf>
    <xf numFmtId="0" fontId="0" fillId="0" borderId="0" xfId="0" applyFill="1" applyBorder="1" applyAlignment="1" applyProtection="1">
      <alignment horizontal="right"/>
    </xf>
    <xf numFmtId="0" fontId="0" fillId="0" borderId="17" xfId="0" applyFill="1" applyBorder="1" applyProtection="1"/>
    <xf numFmtId="0" fontId="0" fillId="0" borderId="31" xfId="0" applyFill="1" applyBorder="1" applyProtection="1"/>
    <xf numFmtId="0" fontId="8" fillId="0" borderId="0" xfId="0" applyFont="1" applyFill="1" applyProtection="1"/>
    <xf numFmtId="0" fontId="0" fillId="0" borderId="19" xfId="0" applyBorder="1" applyProtection="1"/>
    <xf numFmtId="0" fontId="0" fillId="0" borderId="32" xfId="0" applyBorder="1" applyProtection="1"/>
    <xf numFmtId="0" fontId="0" fillId="0" borderId="37" xfId="0" applyBorder="1" applyAlignment="1" applyProtection="1">
      <alignment horizontal="right"/>
    </xf>
    <xf numFmtId="0" fontId="0" fillId="0" borderId="20" xfId="0" applyBorder="1" applyAlignment="1" applyProtection="1">
      <alignment horizontal="right"/>
    </xf>
    <xf numFmtId="0" fontId="0" fillId="0" borderId="21" xfId="0" applyBorder="1" applyAlignment="1" applyProtection="1">
      <alignment horizontal="right"/>
    </xf>
    <xf numFmtId="0" fontId="0" fillId="0" borderId="0" xfId="0" applyFont="1" applyFill="1" applyBorder="1" applyProtection="1"/>
    <xf numFmtId="0" fontId="0" fillId="0" borderId="0" xfId="0" applyFont="1" applyFill="1" applyBorder="1" applyAlignment="1" applyProtection="1">
      <alignment shrinkToFit="1"/>
    </xf>
    <xf numFmtId="0" fontId="7" fillId="6" borderId="46" xfId="0" applyNumberFormat="1" applyFont="1" applyFill="1" applyBorder="1" applyProtection="1"/>
    <xf numFmtId="0" fontId="6" fillId="6" borderId="47" xfId="0" applyNumberFormat="1" applyFont="1" applyFill="1" applyBorder="1" applyProtection="1"/>
    <xf numFmtId="0" fontId="6" fillId="6" borderId="48" xfId="0" applyNumberFormat="1" applyFont="1" applyFill="1" applyBorder="1" applyProtection="1"/>
    <xf numFmtId="0" fontId="0" fillId="0" borderId="49" xfId="0" applyNumberFormat="1" applyFill="1" applyBorder="1" applyProtection="1">
      <protection locked="0"/>
    </xf>
    <xf numFmtId="0" fontId="8" fillId="0" borderId="0" xfId="0" quotePrefix="1" applyFont="1" applyProtection="1"/>
    <xf numFmtId="0" fontId="0" fillId="5" borderId="8" xfId="0" applyFill="1" applyBorder="1" applyAlignment="1" applyProtection="1">
      <alignment shrinkToFit="1"/>
    </xf>
    <xf numFmtId="0" fontId="0" fillId="0" borderId="50" xfId="0" applyFill="1" applyBorder="1"/>
    <xf numFmtId="0" fontId="0" fillId="0" borderId="1" xfId="0" quotePrefix="1" applyBorder="1"/>
    <xf numFmtId="0" fontId="9" fillId="0" borderId="1" xfId="0" applyFont="1" applyBorder="1" applyAlignment="1">
      <alignment vertical="center" wrapText="1"/>
    </xf>
    <xf numFmtId="3" fontId="9" fillId="0" borderId="1" xfId="0" applyNumberFormat="1" applyFont="1" applyBorder="1" applyAlignment="1">
      <alignment vertical="center" wrapText="1"/>
    </xf>
    <xf numFmtId="0" fontId="0" fillId="3" borderId="39" xfId="0" applyFill="1" applyBorder="1" applyProtection="1"/>
    <xf numFmtId="0" fontId="0" fillId="3" borderId="42" xfId="0" applyFill="1" applyBorder="1" applyProtection="1"/>
    <xf numFmtId="0" fontId="0" fillId="3" borderId="40" xfId="0" applyFill="1" applyBorder="1" applyProtection="1"/>
    <xf numFmtId="0" fontId="0" fillId="3" borderId="43" xfId="0" applyFill="1" applyBorder="1" applyProtection="1"/>
    <xf numFmtId="0" fontId="5" fillId="2" borderId="10" xfId="0" applyFont="1" applyFill="1" applyBorder="1" applyAlignment="1" applyProtection="1">
      <alignment horizontal="center"/>
    </xf>
    <xf numFmtId="0" fontId="5" fillId="2" borderId="3" xfId="0" applyFont="1" applyFill="1" applyBorder="1" applyAlignment="1" applyProtection="1">
      <alignment horizontal="center"/>
    </xf>
    <xf numFmtId="0" fontId="0" fillId="3" borderId="38" xfId="0" applyFill="1" applyBorder="1" applyProtection="1"/>
    <xf numFmtId="0" fontId="0" fillId="3" borderId="41" xfId="0" applyFill="1" applyBorder="1" applyProtection="1"/>
    <xf numFmtId="0" fontId="5" fillId="4" borderId="10" xfId="0" applyFont="1" applyFill="1" applyBorder="1" applyAlignment="1" applyProtection="1">
      <alignment horizontal="center"/>
    </xf>
    <xf numFmtId="0" fontId="0" fillId="4" borderId="44" xfId="0" applyFill="1" applyBorder="1" applyAlignment="1" applyProtection="1"/>
    <xf numFmtId="0" fontId="0" fillId="4" borderId="3" xfId="0" applyFill="1" applyBorder="1" applyAlignment="1" applyProtection="1"/>
  </cellXfs>
  <cellStyles count="1">
    <cellStyle name="標準" xfId="0" builtinId="0"/>
  </cellStyles>
  <dxfs count="10">
    <dxf>
      <font>
        <color theme="0"/>
      </font>
    </dxf>
    <dxf>
      <font>
        <color rgb="FFE2EFDA"/>
      </font>
    </dxf>
    <dxf>
      <font>
        <color theme="0"/>
      </font>
    </dxf>
    <dxf>
      <font>
        <color rgb="FFE2EFDA"/>
      </font>
    </dxf>
    <dxf>
      <font>
        <color theme="0"/>
      </font>
    </dxf>
    <dxf>
      <font>
        <color rgb="FFE2EFDA"/>
      </font>
    </dxf>
    <dxf>
      <font>
        <color theme="0"/>
      </font>
    </dxf>
    <dxf>
      <font>
        <color rgb="FFDDEBF7"/>
      </font>
    </dxf>
    <dxf>
      <font>
        <color theme="0"/>
      </font>
    </dxf>
    <dxf>
      <fill>
        <patternFill>
          <bgColor theme="0" tint="-4.9989318521683403E-2"/>
        </patternFill>
      </fill>
    </dxf>
  </dxfs>
  <tableStyles count="0" defaultTableStyle="TableStyleMedium2" defaultPivotStyle="PivotStyleMedium9"/>
  <colors>
    <mruColors>
      <color rgb="FF592A03"/>
      <color rgb="FF4D2403"/>
      <color rgb="FFE2EFDA"/>
      <color rgb="FFDDEBF7"/>
      <color rgb="FF203764"/>
      <color rgb="FFDDEDF5"/>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W59"/>
  <sheetViews>
    <sheetView tabSelected="1" zoomScaleNormal="100" workbookViewId="0"/>
  </sheetViews>
  <sheetFormatPr defaultRowHeight="13.5"/>
  <cols>
    <col min="1" max="1" width="3.75" style="15" customWidth="1"/>
    <col min="2" max="2" width="20.75" style="15" customWidth="1"/>
    <col min="3" max="3" width="10.75" style="15" customWidth="1"/>
    <col min="4" max="8" width="10.625" style="15" customWidth="1"/>
    <col min="9" max="9" width="10.625" style="16" customWidth="1"/>
    <col min="10" max="11" width="3.75" style="16" customWidth="1"/>
    <col min="12" max="13" width="3.75" style="15" customWidth="1"/>
    <col min="14" max="14" width="20.75" style="15" customWidth="1"/>
    <col min="15" max="15" width="6.25" style="15" customWidth="1"/>
    <col min="16" max="16" width="100.625" style="15" customWidth="1"/>
    <col min="17" max="17" width="3.75" style="15" customWidth="1"/>
    <col min="18" max="31" width="3.75" style="15" hidden="1" customWidth="1"/>
    <col min="32" max="35" width="3.75" style="17" hidden="1" customWidth="1"/>
    <col min="36" max="36" width="7.875" style="17" hidden="1" customWidth="1"/>
    <col min="37" max="37" width="9" style="17" hidden="1" customWidth="1"/>
    <col min="38" max="50" width="3.75" style="17" hidden="1" customWidth="1"/>
    <col min="51" max="72" width="5.625" style="17" hidden="1" customWidth="1"/>
    <col min="73" max="74" width="5.625" style="15" hidden="1" customWidth="1"/>
    <col min="75" max="75" width="9" style="15" hidden="1" customWidth="1"/>
    <col min="76" max="16384" width="9" style="15"/>
  </cols>
  <sheetData>
    <row r="1" spans="2:72" ht="14.25" thickBot="1">
      <c r="I1" s="64"/>
    </row>
    <row r="2" spans="2:72" ht="14.25" thickBot="1">
      <c r="B2" s="80" t="s">
        <v>263</v>
      </c>
      <c r="C2" s="81"/>
      <c r="D2" s="18"/>
      <c r="E2" s="84" t="s">
        <v>270</v>
      </c>
      <c r="F2" s="85"/>
      <c r="G2" s="86"/>
      <c r="H2" s="19"/>
      <c r="I2" s="65"/>
      <c r="J2" s="20"/>
      <c r="K2" s="20"/>
      <c r="M2" s="15" t="s">
        <v>271</v>
      </c>
      <c r="AL2" s="17" t="s">
        <v>258</v>
      </c>
      <c r="AM2" s="17" t="s">
        <v>256</v>
      </c>
      <c r="AN2" s="17" t="s">
        <v>257</v>
      </c>
      <c r="AO2" s="17" t="s">
        <v>259</v>
      </c>
      <c r="AQ2" s="17" t="s">
        <v>260</v>
      </c>
      <c r="AR2" s="17" t="str">
        <f>IF($C$4=$AQ$7,$C$5,$N$25)</f>
        <v>---</v>
      </c>
    </row>
    <row r="3" spans="2:72" ht="14.25" thickTop="1">
      <c r="B3" s="21" t="s">
        <v>264</v>
      </c>
      <c r="C3" s="9"/>
      <c r="D3" s="18"/>
      <c r="E3" s="82" t="s">
        <v>265</v>
      </c>
      <c r="F3" s="83"/>
      <c r="G3" s="12"/>
      <c r="H3" s="18"/>
      <c r="I3" s="64"/>
      <c r="J3" s="22"/>
      <c r="K3" s="22"/>
      <c r="N3" s="15" t="s">
        <v>38</v>
      </c>
      <c r="O3" s="15" t="s">
        <v>34</v>
      </c>
      <c r="P3" s="15" t="s">
        <v>41</v>
      </c>
      <c r="AI3" s="17" t="s">
        <v>241</v>
      </c>
      <c r="AJ3" s="17">
        <f>INDEX(推定エネルギー必要量!$1:$1048576,AM3+4,AL3+AN3+AO4-1)</f>
        <v>500</v>
      </c>
      <c r="AL3" s="17">
        <v>3</v>
      </c>
      <c r="AM3" s="17">
        <f>MATCH($C$3,エネルギー年齢,1)</f>
        <v>1</v>
      </c>
      <c r="AN3" s="17">
        <f>IF($C$4=$AQ$6,0,3)</f>
        <v>3</v>
      </c>
      <c r="AO3" s="17" t="str">
        <f>IF($C$3&lt;6,"Ⅱ",$C$8)</f>
        <v>Ⅱ</v>
      </c>
      <c r="AQ3" s="17" t="s">
        <v>261</v>
      </c>
      <c r="AR3" s="17">
        <f>IF($AR$2&lt;&gt;$N$25,VLOOKUP($AR$2,推定エネルギー必要量!$B$20:$G$23,6,0),0)</f>
        <v>0</v>
      </c>
    </row>
    <row r="4" spans="2:72">
      <c r="B4" s="23" t="s">
        <v>1</v>
      </c>
      <c r="C4" s="10"/>
      <c r="D4" s="18"/>
      <c r="E4" s="76" t="s">
        <v>266</v>
      </c>
      <c r="F4" s="77"/>
      <c r="G4" s="13"/>
      <c r="H4" s="18"/>
      <c r="I4" s="64"/>
      <c r="J4" s="22"/>
      <c r="K4" s="22"/>
      <c r="N4" s="15" t="s">
        <v>39</v>
      </c>
      <c r="O4" s="15" t="s">
        <v>36</v>
      </c>
      <c r="P4" s="15" t="s">
        <v>42</v>
      </c>
      <c r="AI4" s="17" t="s">
        <v>246</v>
      </c>
      <c r="AJ4" s="17">
        <f>IF($G$5=$AS$6,推定エネルギー必要量!B41,推定エネルギー必要量!B42)</f>
        <v>-29</v>
      </c>
      <c r="AK4" s="17" t="s">
        <v>247</v>
      </c>
      <c r="AO4" s="17">
        <f>MATCH($AO$3,推定エネルギー必要量!$C$3:$E$3,0)</f>
        <v>2</v>
      </c>
      <c r="AQ4" s="17" t="s">
        <v>262</v>
      </c>
      <c r="AR4" s="17" t="str">
        <f>IF(AND($C$4=$AQ$7,$C$5=$N$25,$C$3&gt;=8,$C$3&lt;50)=TRUE,$C$6,$AR$7)</f>
        <v>月経なし</v>
      </c>
    </row>
    <row r="5" spans="2:72">
      <c r="B5" s="24" t="s">
        <v>67</v>
      </c>
      <c r="C5" s="10"/>
      <c r="D5" s="18"/>
      <c r="E5" s="76" t="s">
        <v>253</v>
      </c>
      <c r="F5" s="77"/>
      <c r="G5" s="13"/>
      <c r="H5" s="18"/>
      <c r="I5" s="64"/>
      <c r="J5" s="22"/>
      <c r="K5" s="22"/>
      <c r="N5" s="15" t="s">
        <v>40</v>
      </c>
      <c r="O5" s="15" t="s">
        <v>37</v>
      </c>
      <c r="P5" s="15" t="s">
        <v>43</v>
      </c>
      <c r="AI5" s="17" t="s">
        <v>32</v>
      </c>
      <c r="AJ5" s="17">
        <f>INDEX(推定エネルギー必要量!$1:$1048576,AM5+4,AL5+AN5)</f>
        <v>115</v>
      </c>
      <c r="AK5" s="17" t="s">
        <v>233</v>
      </c>
      <c r="AL5" s="17">
        <v>22</v>
      </c>
      <c r="AM5" s="17">
        <f>MATCH($C$3,エネルギー年齢,1)</f>
        <v>1</v>
      </c>
      <c r="AN5" s="17">
        <f>IF($C$4=$AQ$6,0,4)</f>
        <v>4</v>
      </c>
    </row>
    <row r="6" spans="2:72">
      <c r="B6" s="23" t="s">
        <v>221</v>
      </c>
      <c r="C6" s="10" t="s">
        <v>155</v>
      </c>
      <c r="D6" s="18"/>
      <c r="E6" s="76"/>
      <c r="F6" s="77"/>
      <c r="G6" s="13"/>
      <c r="H6" s="18"/>
      <c r="I6" s="64"/>
      <c r="J6" s="22"/>
      <c r="K6" s="22"/>
      <c r="AI6" s="17" t="s">
        <v>248</v>
      </c>
      <c r="AJ6" s="17">
        <f>INDEX(推定エネルギー必要量!$1:$1048576,AM6+4,AL6+AN6)*G4</f>
        <v>0</v>
      </c>
      <c r="AK6" s="17" t="s">
        <v>233</v>
      </c>
      <c r="AL6" s="17">
        <v>11</v>
      </c>
      <c r="AM6" s="17">
        <f>MATCH($C$3,エネルギー年齢,1)</f>
        <v>1</v>
      </c>
      <c r="AN6" s="17">
        <f>IF($C$4=$AQ$6,0,3)</f>
        <v>3</v>
      </c>
      <c r="AQ6" s="17" t="s">
        <v>64</v>
      </c>
      <c r="AR6" s="17" t="s">
        <v>155</v>
      </c>
      <c r="AS6" s="17" t="s">
        <v>254</v>
      </c>
      <c r="AT6" s="17" t="s">
        <v>267</v>
      </c>
    </row>
    <row r="7" spans="2:72">
      <c r="B7" s="23"/>
      <c r="C7" s="10"/>
      <c r="D7" s="18"/>
      <c r="E7" s="76" t="s">
        <v>4</v>
      </c>
      <c r="F7" s="77"/>
      <c r="G7" s="13">
        <v>1.5</v>
      </c>
      <c r="H7" s="18"/>
      <c r="I7" s="64"/>
      <c r="J7" s="22"/>
      <c r="K7" s="22"/>
      <c r="M7" s="15" t="s">
        <v>272</v>
      </c>
      <c r="AI7" s="17" t="s">
        <v>249</v>
      </c>
      <c r="AJ7" s="25">
        <f>推定エネルギー必要量!$A$38</f>
        <v>-231.91591017677973</v>
      </c>
      <c r="AK7" s="17" t="s">
        <v>233</v>
      </c>
      <c r="AQ7" s="17" t="s">
        <v>65</v>
      </c>
      <c r="AR7" s="17" t="s">
        <v>154</v>
      </c>
      <c r="AS7" s="17" t="s">
        <v>255</v>
      </c>
      <c r="AT7" s="17" t="s">
        <v>268</v>
      </c>
    </row>
    <row r="8" spans="2:72" ht="14.25" thickBot="1">
      <c r="B8" s="71" t="str">
        <f>IF(OR($C$3="",$C$3&gt;=6),"身体活動レベル","身体活動レベル (6歳未満はⅡのみ)")</f>
        <v>身体活動レベル</v>
      </c>
      <c r="C8" s="11" t="s">
        <v>35</v>
      </c>
      <c r="D8" s="18"/>
      <c r="E8" s="78" t="s">
        <v>278</v>
      </c>
      <c r="F8" s="79"/>
      <c r="G8" s="14">
        <v>1</v>
      </c>
      <c r="H8" s="18"/>
      <c r="I8" s="22"/>
      <c r="J8" s="22"/>
      <c r="K8" s="22"/>
      <c r="N8" s="26" t="s">
        <v>44</v>
      </c>
      <c r="O8" s="26">
        <v>1</v>
      </c>
      <c r="AC8" s="26"/>
      <c r="AD8" s="26"/>
      <c r="AF8" s="32"/>
      <c r="AT8" s="17" t="s">
        <v>269</v>
      </c>
    </row>
    <row r="9" spans="2:72">
      <c r="G9" s="27"/>
      <c r="H9" s="28"/>
      <c r="I9" s="22"/>
      <c r="J9" s="22"/>
      <c r="K9" s="22"/>
      <c r="N9" s="26" t="s">
        <v>45</v>
      </c>
      <c r="O9" s="26">
        <v>1.1000000000000001</v>
      </c>
      <c r="AA9" s="26"/>
      <c r="AC9" s="26"/>
      <c r="AD9" s="26"/>
      <c r="AF9" s="70"/>
    </row>
    <row r="10" spans="2:72">
      <c r="B10" s="15" t="s">
        <v>244</v>
      </c>
      <c r="C10" s="30" t="str">
        <f>IF(COUNTA(C3:C4)=2,$AJ$3+$AR$3,"")</f>
        <v/>
      </c>
      <c r="D10" s="15" t="s">
        <v>233</v>
      </c>
      <c r="E10" s="15" t="s">
        <v>275</v>
      </c>
      <c r="G10" s="30" t="str">
        <f>IF(COUNTA(C3:C4,G3:G4)=4,IF($C$3&lt;1,$AJ$4,IF($C$3&lt;18,$AJ$6*$G$7*$G$8+$AJ$5,$AJ$7*$G$7*$G$8))+$AR$3,"")</f>
        <v/>
      </c>
      <c r="H10" s="15" t="s">
        <v>233</v>
      </c>
      <c r="N10" s="26" t="s">
        <v>46</v>
      </c>
      <c r="O10" s="26">
        <v>1.2</v>
      </c>
      <c r="AA10" s="26"/>
      <c r="AC10" s="26"/>
      <c r="AD10" s="26"/>
      <c r="AF10" s="32"/>
      <c r="AG10" s="32"/>
    </row>
    <row r="11" spans="2:72">
      <c r="B11" s="15" t="s">
        <v>245</v>
      </c>
      <c r="E11" s="15" t="str">
        <f>"　"&amp;IF($C$3&lt;1,$AT$6,IF($C$3&lt;18,$AT$7,$AT$8))</f>
        <v>　総エネルギー消費量+エネルギー蓄積量(乳児)</v>
      </c>
      <c r="N11" s="26" t="s">
        <v>47</v>
      </c>
      <c r="O11" s="26" t="s">
        <v>48</v>
      </c>
      <c r="AA11" s="26"/>
      <c r="AC11" s="26"/>
      <c r="AD11" s="26"/>
      <c r="AF11" s="32"/>
      <c r="AG11" s="32"/>
    </row>
    <row r="12" spans="2:72" ht="14.25" thickBot="1">
      <c r="N12" s="26" t="s">
        <v>49</v>
      </c>
      <c r="O12" s="26" t="s">
        <v>50</v>
      </c>
      <c r="AA12" s="26"/>
      <c r="AC12" s="26"/>
      <c r="AD12" s="26"/>
      <c r="AF12" s="32"/>
      <c r="AG12" s="32"/>
    </row>
    <row r="13" spans="2:72" ht="14.25" thickBot="1">
      <c r="B13" s="66" t="s">
        <v>277</v>
      </c>
      <c r="C13" s="67"/>
      <c r="D13" s="67"/>
      <c r="E13" s="68"/>
      <c r="F13" s="69" t="s">
        <v>263</v>
      </c>
      <c r="N13" s="26"/>
      <c r="O13" s="26"/>
      <c r="AA13" s="26"/>
      <c r="AC13" s="26"/>
      <c r="AD13" s="26"/>
      <c r="AF13" s="32"/>
      <c r="AG13" s="32"/>
      <c r="BT13" s="15"/>
    </row>
    <row r="14" spans="2:72">
      <c r="M14" s="26" t="s">
        <v>273</v>
      </c>
      <c r="N14" s="26"/>
      <c r="O14" s="26"/>
      <c r="Z14" s="26"/>
      <c r="AA14" s="26"/>
      <c r="AC14" s="26"/>
      <c r="AD14" s="26"/>
      <c r="AF14" s="32"/>
      <c r="AG14" s="32"/>
      <c r="BT14" s="15"/>
    </row>
    <row r="15" spans="2:72">
      <c r="B15" s="15" t="s">
        <v>108</v>
      </c>
      <c r="C15" s="15">
        <f>VLOOKUP($C$3,水分!$E$8:$G$19,2,1)*$G$4</f>
        <v>0</v>
      </c>
      <c r="D15" s="31" t="s">
        <v>109</v>
      </c>
      <c r="E15" s="15">
        <f>VLOOKUP($C$3,水分!$E$8:$G$19,3,1)*$G$4</f>
        <v>0</v>
      </c>
      <c r="F15" s="15" t="s">
        <v>234</v>
      </c>
      <c r="N15" s="26" t="s">
        <v>60</v>
      </c>
      <c r="O15" s="26" t="s">
        <v>59</v>
      </c>
      <c r="P15" s="26"/>
      <c r="Z15" s="26"/>
      <c r="AA15" s="26"/>
      <c r="AC15" s="26"/>
      <c r="AD15" s="26"/>
      <c r="AF15" s="32"/>
      <c r="AP15" s="17" t="s">
        <v>263</v>
      </c>
      <c r="AQ15" s="17" t="s">
        <v>270</v>
      </c>
      <c r="AR15" s="17" t="str">
        <f>IF($F$13=$AQ$15,$G$10,$C$10)</f>
        <v/>
      </c>
      <c r="BT15" s="15"/>
    </row>
    <row r="16" spans="2:72" ht="14.25" thickBot="1">
      <c r="N16" s="26" t="s">
        <v>58</v>
      </c>
      <c r="O16" s="26" t="s">
        <v>57</v>
      </c>
      <c r="P16" s="26"/>
      <c r="AC16" s="26"/>
      <c r="AD16" s="26"/>
      <c r="AI16" s="17" t="s">
        <v>228</v>
      </c>
      <c r="AN16" s="32" t="s">
        <v>67</v>
      </c>
      <c r="AX16" s="17" t="s">
        <v>358</v>
      </c>
      <c r="BC16" s="17" t="s">
        <v>228</v>
      </c>
      <c r="BH16" s="32" t="s">
        <v>67</v>
      </c>
      <c r="BN16" s="32" t="s">
        <v>359</v>
      </c>
      <c r="BP16" s="32"/>
      <c r="BQ16" s="32"/>
      <c r="BR16" s="32"/>
      <c r="BS16" s="32"/>
      <c r="BT16" s="32" t="s">
        <v>155</v>
      </c>
    </row>
    <row r="17" spans="2:74">
      <c r="B17" s="33"/>
      <c r="C17" s="34" t="s">
        <v>208</v>
      </c>
      <c r="D17" s="35" t="s">
        <v>165</v>
      </c>
      <c r="E17" s="36" t="s">
        <v>166</v>
      </c>
      <c r="F17" s="36" t="s">
        <v>129</v>
      </c>
      <c r="G17" s="36" t="s">
        <v>130</v>
      </c>
      <c r="H17" s="37" t="s">
        <v>356</v>
      </c>
      <c r="L17" s="26"/>
      <c r="N17" s="26" t="s">
        <v>361</v>
      </c>
      <c r="O17" s="26" t="s">
        <v>51</v>
      </c>
      <c r="P17" s="26"/>
      <c r="AC17" s="26"/>
      <c r="AD17" s="26"/>
      <c r="AI17" s="32" t="s">
        <v>165</v>
      </c>
      <c r="AJ17" s="32" t="s">
        <v>166</v>
      </c>
      <c r="AK17" s="32" t="s">
        <v>129</v>
      </c>
      <c r="AL17" s="32" t="s">
        <v>130</v>
      </c>
      <c r="AM17" s="32" t="s">
        <v>124</v>
      </c>
      <c r="AN17" s="32" t="s">
        <v>165</v>
      </c>
      <c r="AO17" s="32" t="s">
        <v>166</v>
      </c>
      <c r="AP17" s="32" t="s">
        <v>129</v>
      </c>
      <c r="AQ17" s="32" t="s">
        <v>130</v>
      </c>
      <c r="AR17" s="32" t="s">
        <v>124</v>
      </c>
      <c r="AT17" s="32"/>
      <c r="AX17" s="32" t="s">
        <v>165</v>
      </c>
      <c r="AY17" s="32" t="s">
        <v>166</v>
      </c>
      <c r="AZ17" s="32" t="s">
        <v>129</v>
      </c>
      <c r="BA17" s="32" t="s">
        <v>130</v>
      </c>
      <c r="BB17" s="32" t="s">
        <v>124</v>
      </c>
      <c r="BC17" s="32" t="s">
        <v>165</v>
      </c>
      <c r="BD17" s="32" t="s">
        <v>166</v>
      </c>
      <c r="BE17" s="32" t="s">
        <v>129</v>
      </c>
      <c r="BF17" s="32" t="s">
        <v>130</v>
      </c>
      <c r="BG17" s="32" t="s">
        <v>124</v>
      </c>
      <c r="BH17" s="32"/>
      <c r="BI17" s="32" t="s">
        <v>165</v>
      </c>
      <c r="BJ17" s="32" t="s">
        <v>166</v>
      </c>
      <c r="BK17" s="32" t="s">
        <v>129</v>
      </c>
      <c r="BL17" s="32" t="s">
        <v>130</v>
      </c>
      <c r="BM17" s="32" t="s">
        <v>124</v>
      </c>
      <c r="BN17" s="32"/>
      <c r="BO17" s="32" t="s">
        <v>165</v>
      </c>
      <c r="BP17" s="32" t="s">
        <v>166</v>
      </c>
      <c r="BQ17" s="32" t="s">
        <v>129</v>
      </c>
      <c r="BR17" s="32" t="s">
        <v>130</v>
      </c>
      <c r="BS17" s="32" t="s">
        <v>124</v>
      </c>
      <c r="BT17" s="15" t="s">
        <v>165</v>
      </c>
      <c r="BU17" s="15" t="s">
        <v>166</v>
      </c>
      <c r="BV17" s="32" t="s">
        <v>276</v>
      </c>
    </row>
    <row r="18" spans="2:74" ht="14.25" thickBot="1">
      <c r="B18" s="38" t="s">
        <v>215</v>
      </c>
      <c r="C18" s="39" t="s">
        <v>209</v>
      </c>
      <c r="D18" s="40" t="s">
        <v>167</v>
      </c>
      <c r="E18" s="41" t="s">
        <v>168</v>
      </c>
      <c r="F18" s="41" t="s">
        <v>169</v>
      </c>
      <c r="G18" s="41" t="s">
        <v>170</v>
      </c>
      <c r="H18" s="42" t="s">
        <v>171</v>
      </c>
      <c r="L18" s="26"/>
      <c r="N18" s="26" t="s">
        <v>56</v>
      </c>
      <c r="O18" s="26" t="s">
        <v>51</v>
      </c>
      <c r="P18" s="26"/>
      <c r="AT18" s="32" t="s">
        <v>215</v>
      </c>
      <c r="AU18" s="32" t="s">
        <v>212</v>
      </c>
      <c r="AV18" s="32" t="s">
        <v>214</v>
      </c>
      <c r="AW18" s="32" t="s">
        <v>220</v>
      </c>
      <c r="AX18" s="32" t="s">
        <v>167</v>
      </c>
      <c r="AY18" s="32" t="s">
        <v>168</v>
      </c>
      <c r="AZ18" s="32" t="s">
        <v>169</v>
      </c>
      <c r="BA18" s="32" t="s">
        <v>170</v>
      </c>
      <c r="BB18" s="32" t="s">
        <v>171</v>
      </c>
      <c r="BC18" s="32" t="s">
        <v>167</v>
      </c>
      <c r="BD18" s="32" t="s">
        <v>168</v>
      </c>
      <c r="BE18" s="32" t="s">
        <v>169</v>
      </c>
      <c r="BF18" s="32" t="s">
        <v>170</v>
      </c>
      <c r="BG18" s="32" t="s">
        <v>171</v>
      </c>
      <c r="BO18" s="32" t="s">
        <v>167</v>
      </c>
      <c r="BP18" s="32" t="s">
        <v>168</v>
      </c>
      <c r="BQ18" s="32" t="s">
        <v>169</v>
      </c>
      <c r="BR18" s="32" t="s">
        <v>170</v>
      </c>
      <c r="BS18" s="32" t="s">
        <v>171</v>
      </c>
      <c r="BT18" s="15"/>
    </row>
    <row r="19" spans="2:74" ht="14.25" thickTop="1">
      <c r="B19" s="43" t="s">
        <v>110</v>
      </c>
      <c r="C19" s="44" t="s">
        <v>211</v>
      </c>
      <c r="D19" s="45" t="str">
        <f t="shared" ref="D19:D51" ca="1" si="0">IF(AN19="",AI19,IF(BO19="加",AI19+AN19,AN19))</f>
        <v/>
      </c>
      <c r="E19" s="46" t="str">
        <f t="shared" ref="E19:E51" ca="1" si="1">IF(AO19="",AJ19,IF(BP19="加",AJ19+AO19,AO19))</f>
        <v/>
      </c>
      <c r="F19" s="46" t="str">
        <f t="shared" ref="F19:F51" ca="1" si="2">IF(AP19="",AK19,IF(BQ19="加",AK19+AP19,AP19))</f>
        <v/>
      </c>
      <c r="G19" s="46" t="str">
        <f t="shared" ref="G19:G51" ca="1" si="3">IF(AQ19="",AL19,IF(BR19="加",AL19+AQ19,AQ19))</f>
        <v/>
      </c>
      <c r="H19" s="47" t="str">
        <f t="shared" ref="H19:H51" ca="1" si="4">IF(AR19="",AM19,IF(BS19="加",AM19+AR19,AR19))</f>
        <v/>
      </c>
      <c r="I19" s="48"/>
      <c r="J19" s="48"/>
      <c r="K19" s="48"/>
      <c r="N19" s="26" t="s">
        <v>55</v>
      </c>
      <c r="O19" s="26" t="s">
        <v>51</v>
      </c>
      <c r="P19" s="26"/>
      <c r="AI19" s="32" t="str">
        <f ca="1">IF(ISNA(BC19),"",IF(BC19="---","",BC19))</f>
        <v/>
      </c>
      <c r="AJ19" s="32" t="str">
        <f ca="1">IF(ISNA(BD19),"",IF(BD19="---","",BD19))</f>
        <v/>
      </c>
      <c r="AK19" s="32" t="str">
        <f ca="1">IF(ISNA(BE19),"",IF(BE19="---","",BE19))</f>
        <v/>
      </c>
      <c r="AL19" s="32" t="str">
        <f t="shared" ref="AL19:AL25" ca="1" si="5">IF(ISNA(BF19),"",IF(BF19="---","",BF19))</f>
        <v/>
      </c>
      <c r="AM19" s="32" t="str">
        <f t="shared" ref="AM19:AM25" ca="1" si="6">IF(ISNA(BG19),"",IF(BG19="---","",BG19))</f>
        <v/>
      </c>
      <c r="AN19" s="32" t="str">
        <f t="shared" ref="AN19:AN25" ca="1" si="7">IF(ISNA(BI19),"",IF(OR(BI19="---",BI19=0),"",BI19))</f>
        <v/>
      </c>
      <c r="AO19" s="32" t="str">
        <f t="shared" ref="AO19:AO25" ca="1" si="8">IF(ISNA(BJ19),"",IF(OR(BJ19="---",BJ19=0),"",BJ19))</f>
        <v/>
      </c>
      <c r="AP19" s="32" t="str">
        <f t="shared" ref="AP19:AP25" ca="1" si="9">IF(ISNA(BK19),"",IF(OR(BK19="---",BK19=0),"",BK19))</f>
        <v/>
      </c>
      <c r="AQ19" s="32" t="str">
        <f t="shared" ref="AQ19:AQ25" ca="1" si="10">IF(ISNA(BL19),"",IF(OR(BL19="---",BL19=0),"",BL19))</f>
        <v/>
      </c>
      <c r="AR19" s="32" t="str">
        <f ca="1">IF(ISNA(BM19),"",IF(OR(BM19="---",BM19=0),"",BM19))</f>
        <v/>
      </c>
      <c r="AT19" s="17">
        <f t="shared" ref="AT19:AT51" si="11">MATCH($B19,栄養素名称,0)</f>
        <v>4</v>
      </c>
      <c r="AU19" s="17">
        <f>MATCH($C$3,各栄養素!$C$9:$C$23,1)</f>
        <v>1</v>
      </c>
      <c r="AV19" s="17" t="e">
        <f>MATCH($C$4,各栄養素!$D$6:$K$6,0)</f>
        <v>#N/A</v>
      </c>
      <c r="AW19" s="17">
        <f>MATCH($AQ$7,各栄養素!$C$6:$K$6,0)</f>
        <v>6</v>
      </c>
      <c r="AX19" s="17" t="e">
        <f ca="1">MATCH(AX$17,INDIRECT("各栄養素!"&amp;ADDRESS(7,$AT19+$AV19-1)&amp;":"&amp;ADDRESS(7,$AT19+$AV19+$AW19-1)),0)</f>
        <v>#N/A</v>
      </c>
      <c r="AY19" s="17" t="e">
        <f ca="1">MATCH(AY$17,INDIRECT("各栄養素!"&amp;ADDRESS(7,$AT19+$AV19-1)&amp;":"&amp;ADDRESS(7,$AT19+$AV19+$AW19-1)),0)</f>
        <v>#N/A</v>
      </c>
      <c r="AZ19" s="17" t="e">
        <f ca="1">MATCH(AZ$17,INDIRECT("各栄養素!"&amp;ADDRESS(7,$AT19+$AV19-1)&amp;":"&amp;ADDRESS(7,$AT19+$AV19+$AW19-1)),0)</f>
        <v>#N/A</v>
      </c>
      <c r="BA19" s="17" t="e">
        <f ca="1">MATCH(BA$17,INDIRECT("各栄養素!"&amp;ADDRESS(7,$AT19+$AV19-1)&amp;":"&amp;ADDRESS(7,$AT19+$AV19+$AW19-1)),0)</f>
        <v>#N/A</v>
      </c>
      <c r="BB19" s="17" t="e">
        <f ca="1">MATCH(BB$17,INDIRECT("各栄養素!"&amp;ADDRESS(7,$AT19+$AV19-1)&amp;":"&amp;ADDRESS(7,$AT19+$AV19+$AW19-1)),0)</f>
        <v>#N/A</v>
      </c>
      <c r="BC19" s="17" t="e">
        <f ca="1">INDEX(各栄養素!$1:$1048576,$AU19+8,$AT19+$AV19+AX19-2)</f>
        <v>#N/A</v>
      </c>
      <c r="BD19" s="17" t="e">
        <f ca="1">INDEX(各栄養素!$1:$1048576,$AU19+8,$AT19+$AV19+AY19-2)</f>
        <v>#N/A</v>
      </c>
      <c r="BE19" s="17" t="e">
        <f ca="1">INDEX(各栄養素!$1:$1048576,$AU19+8,$AT19+$AV19+AZ19-2)</f>
        <v>#N/A</v>
      </c>
      <c r="BF19" s="17" t="e">
        <f ca="1">INDEX(各栄養素!$1:$1048576,$AU19+8,$AT19+$AV19+BA19-2)</f>
        <v>#N/A</v>
      </c>
      <c r="BG19" s="17" t="e">
        <f ca="1">INDEX(各栄養素!$1:$1048576,$AU19+8,$AT19+$AV19+BB19-2)</f>
        <v>#N/A</v>
      </c>
      <c r="BH19" s="17" t="e">
        <f>MATCH($AR$2,各栄養素!$C$9:$C$28,0)</f>
        <v>#N/A</v>
      </c>
      <c r="BI19" s="17" t="e">
        <f ca="1">INDEX(各栄養素!$1:$1048576,$BH19+8,$AT19+$AV19+AX19-2)</f>
        <v>#N/A</v>
      </c>
      <c r="BJ19" s="17" t="e">
        <f ca="1">INDEX(各栄養素!$1:$1048576,$BH19+8,$AT19+$AV19+AY19-2)</f>
        <v>#N/A</v>
      </c>
      <c r="BK19" s="17" t="e">
        <f ca="1">INDEX(各栄養素!$1:$1048576,$BH19+8,$AT19+$AV19+AZ19-2)</f>
        <v>#N/A</v>
      </c>
      <c r="BL19" s="17" t="e">
        <f ca="1">INDEX(各栄養素!$1:$1048576,$BH19+8,$AT19+$AV19+BA19-2)</f>
        <v>#N/A</v>
      </c>
      <c r="BM19" s="17" t="e">
        <f ca="1">INDEX(各栄養素!$1:$1048576,$BH19+8,$AT19+$AV19+BB19-2)</f>
        <v>#N/A</v>
      </c>
      <c r="BN19" s="17">
        <f>MATCH($BN$16,各栄養素!$C$9:$C$30,0)</f>
        <v>21</v>
      </c>
      <c r="BO19" s="17" t="e">
        <f ca="1">INDEX(各栄養素!$1:$1048576,$BN19+8,$AT19+$AV19+AX19-2)</f>
        <v>#N/A</v>
      </c>
      <c r="BP19" s="17" t="e">
        <f ca="1">INDEX(各栄養素!$1:$1048576,$BN19+8,$AT19+$AV19+AY19-2)</f>
        <v>#N/A</v>
      </c>
      <c r="BQ19" s="17" t="e">
        <f ca="1">INDEX(各栄養素!$1:$1048576,$BN19+8,$AT19+$AV19+AZ19-2)</f>
        <v>#N/A</v>
      </c>
      <c r="BR19" s="17" t="e">
        <f ca="1">INDEX(各栄養素!$1:$1048576,$BN19+8,$AT19+$AV19+BA19-2)</f>
        <v>#N/A</v>
      </c>
      <c r="BS19" s="17" t="e">
        <f ca="1">INDEX(各栄養素!$1:$1048576,$BN19+8,$AT19+$AV19+BB19-2)</f>
        <v>#N/A</v>
      </c>
      <c r="BT19" s="26"/>
      <c r="BU19" s="26"/>
      <c r="BV19" s="15">
        <f>16.5/4</f>
        <v>4.125</v>
      </c>
    </row>
    <row r="20" spans="2:74">
      <c r="B20" s="49" t="s">
        <v>114</v>
      </c>
      <c r="C20" s="50" t="s">
        <v>210</v>
      </c>
      <c r="D20" s="45" t="str">
        <f t="shared" ca="1" si="0"/>
        <v/>
      </c>
      <c r="E20" s="46" t="str">
        <f t="shared" ca="1" si="1"/>
        <v/>
      </c>
      <c r="F20" s="46" t="str">
        <f t="shared" ca="1" si="2"/>
        <v/>
      </c>
      <c r="G20" s="52" t="str">
        <f t="shared" ca="1" si="3"/>
        <v/>
      </c>
      <c r="H20" s="47" t="str">
        <f t="shared" ca="1" si="4"/>
        <v/>
      </c>
      <c r="I20" s="53"/>
      <c r="J20" s="53"/>
      <c r="K20" s="53"/>
      <c r="N20" s="26" t="s">
        <v>54</v>
      </c>
      <c r="O20" s="26" t="s">
        <v>51</v>
      </c>
      <c r="P20" s="26"/>
      <c r="AI20" s="32" t="str">
        <f t="shared" ref="AI20:AI43" ca="1" si="12">IF(ISNA(BC20),"",IF(BC20="---","",BC20))</f>
        <v/>
      </c>
      <c r="AJ20" s="32" t="str">
        <f t="shared" ref="AJ20:AJ43" ca="1" si="13">IF(ISNA(BD20),"",IF(BD20="---","",BD20))</f>
        <v/>
      </c>
      <c r="AK20" s="32" t="str">
        <f>IF($AR$15="","",IF(ISNA(BE20),"("&amp;ROUND($AR$15*BV20/100,0)&amp;"g)",IF(BE20="---","("&amp;ROUND($AR$15*BV20/100,0)&amp;"g)",BE20)))</f>
        <v/>
      </c>
      <c r="AL20" s="32" t="str">
        <f t="shared" ca="1" si="5"/>
        <v/>
      </c>
      <c r="AM20" s="32" t="str">
        <f t="shared" ca="1" si="6"/>
        <v/>
      </c>
      <c r="AN20" s="32" t="str">
        <f t="shared" ca="1" si="7"/>
        <v/>
      </c>
      <c r="AO20" s="32" t="str">
        <f t="shared" ca="1" si="8"/>
        <v/>
      </c>
      <c r="AP20" s="32" t="str">
        <f t="shared" ca="1" si="9"/>
        <v/>
      </c>
      <c r="AQ20" s="32" t="str">
        <f t="shared" ca="1" si="10"/>
        <v/>
      </c>
      <c r="AR20" s="32" t="str">
        <f t="shared" ref="AR20:AR25" ca="1" si="14">IF(ISNA(BM20),"",IF(OR(BM20="---",BM20=0),"",BM20))</f>
        <v/>
      </c>
      <c r="AT20" s="17">
        <f t="shared" si="11"/>
        <v>16</v>
      </c>
      <c r="AU20" s="17">
        <f>MATCH($C$3,各栄養素!$O$9:$O$21,1)</f>
        <v>1</v>
      </c>
      <c r="AV20" s="17" t="e">
        <f t="shared" ref="AV20:AV51" ca="1" si="15">MATCH($C$4,INDIRECT("各栄養素!"&amp;ADDRESS(6,$AT20)&amp;":"&amp;ADDRESS(6,$AT21-1)),0)</f>
        <v>#N/A</v>
      </c>
      <c r="AW20" s="17">
        <f t="shared" ref="AW20:AW51" ca="1" si="16">MATCH($AQ$7,INDIRECT("各栄養素!"&amp;ADDRESS(6,$AT20)&amp;":"&amp;ADDRESS(6,$AT21-1)),0)</f>
        <v>3</v>
      </c>
      <c r="AX20" s="17" t="e">
        <f t="shared" ref="AX20:BB29" ca="1" si="17">MATCH(AX$17,INDIRECT("各栄養素!"&amp;ADDRESS(7,$AT20+$AV20-1)&amp;":"&amp;ADDRESS(7,$AT20+$AV20+$AW20-2)),0)</f>
        <v>#N/A</v>
      </c>
      <c r="AY20" s="17" t="e">
        <f t="shared" ca="1" si="17"/>
        <v>#N/A</v>
      </c>
      <c r="AZ20" s="17" t="e">
        <f t="shared" ca="1" si="17"/>
        <v>#N/A</v>
      </c>
      <c r="BA20" s="17" t="e">
        <f t="shared" ca="1" si="17"/>
        <v>#N/A</v>
      </c>
      <c r="BB20" s="17" t="e">
        <f t="shared" ca="1" si="17"/>
        <v>#N/A</v>
      </c>
      <c r="BC20" s="17" t="e">
        <f ca="1">INDEX(各栄養素!$1:$1048576,$AU20+8,$AT20+$AV20+AX20-2)</f>
        <v>#N/A</v>
      </c>
      <c r="BD20" s="17" t="e">
        <f ca="1">INDEX(各栄養素!$1:$1048576,$AU20+8,$AT20+$AV20+AY20-2)</f>
        <v>#N/A</v>
      </c>
      <c r="BE20" s="17" t="e">
        <f ca="1">INDEX(各栄養素!$1:$1048576,$AU20+8,$AT20+$AV20+AZ20-2)</f>
        <v>#N/A</v>
      </c>
      <c r="BF20" s="17" t="e">
        <f ca="1">INDEX(各栄養素!$1:$1048576,$AU20+8,$AT20+$AV20+BA20-2)</f>
        <v>#N/A</v>
      </c>
      <c r="BG20" s="17" t="e">
        <f ca="1">INDEX(各栄養素!$1:$1048576,$AU20+8,$AT20+$AV20+BB20-2)</f>
        <v>#N/A</v>
      </c>
      <c r="BH20" s="17" t="e">
        <f>MATCH($AR$2,各栄養素!$O$9:$O$27,0)</f>
        <v>#N/A</v>
      </c>
      <c r="BI20" s="17" t="e">
        <f ca="1">INDEX(各栄養素!$1:$1048576,$BH20+8,$AT20+$AV20+AX20-2)</f>
        <v>#N/A</v>
      </c>
      <c r="BJ20" s="17" t="e">
        <f ca="1">INDEX(各栄養素!$1:$1048576,$BH20+8,$AT20+$AV20+AY20-2)</f>
        <v>#N/A</v>
      </c>
      <c r="BK20" s="17" t="e">
        <f ca="1">INDEX(各栄養素!$1:$1048576,$BH20+8,$AT20+$AV20+AZ20-2)</f>
        <v>#N/A</v>
      </c>
      <c r="BL20" s="17" t="e">
        <f ca="1">INDEX(各栄養素!$1:$1048576,$BH20+8,$AT20+$AV20+BA20-2)</f>
        <v>#N/A</v>
      </c>
      <c r="BM20" s="17" t="e">
        <f ca="1">INDEX(各栄養素!$1:$1048576,$BH20+8,$AT20+$AV20+BB20-2)</f>
        <v>#N/A</v>
      </c>
      <c r="BN20" s="17">
        <f>MATCH($BN$16,各栄養素!$C$9:$C$30,0)</f>
        <v>21</v>
      </c>
      <c r="BO20" s="17" t="e">
        <f ca="1">INDEX(各栄養素!$1:$1048576,$BN20+8,$AT20+$AV20+AX20-2)</f>
        <v>#N/A</v>
      </c>
      <c r="BP20" s="17" t="e">
        <f ca="1">INDEX(各栄養素!$1:$1048576,$BN20+8,$AT20+$AV20+AY20-2)</f>
        <v>#N/A</v>
      </c>
      <c r="BQ20" s="17" t="e">
        <f ca="1">INDEX(各栄養素!$1:$1048576,$BN20+8,$AT20+$AV20+AZ20-2)</f>
        <v>#N/A</v>
      </c>
      <c r="BR20" s="17" t="e">
        <f ca="1">INDEX(各栄養素!$1:$1048576,$BN20+8,$AT20+$AV20+BA20-2)</f>
        <v>#N/A</v>
      </c>
      <c r="BS20" s="17" t="e">
        <f ca="1">INDEX(各栄養素!$1:$1048576,$BN20+8,$AT20+$AV20+BB20-2)</f>
        <v>#N/A</v>
      </c>
      <c r="BT20" s="15"/>
      <c r="BV20" s="15">
        <f>25/9</f>
        <v>2.7777777777777777</v>
      </c>
    </row>
    <row r="21" spans="2:74">
      <c r="B21" s="49" t="s">
        <v>172</v>
      </c>
      <c r="C21" s="50" t="s">
        <v>173</v>
      </c>
      <c r="D21" s="45" t="str">
        <f t="shared" ca="1" si="0"/>
        <v/>
      </c>
      <c r="E21" s="46" t="str">
        <f t="shared" ca="1" si="1"/>
        <v/>
      </c>
      <c r="F21" s="52" t="str">
        <f t="shared" ca="1" si="2"/>
        <v/>
      </c>
      <c r="G21" s="52" t="str">
        <f t="shared" ca="1" si="3"/>
        <v/>
      </c>
      <c r="H21" s="54" t="str">
        <f t="shared" ca="1" si="4"/>
        <v/>
      </c>
      <c r="I21" s="55"/>
      <c r="J21" s="55"/>
      <c r="K21" s="55"/>
      <c r="N21" s="26" t="s">
        <v>53</v>
      </c>
      <c r="O21" s="26" t="s">
        <v>51</v>
      </c>
      <c r="P21" s="26"/>
      <c r="AI21" s="32" t="str">
        <f t="shared" ca="1" si="12"/>
        <v/>
      </c>
      <c r="AJ21" s="32" t="str">
        <f t="shared" ca="1" si="13"/>
        <v/>
      </c>
      <c r="AK21" s="32" t="str">
        <f ca="1">IF(ISNA(BE21),"",IF(BE21="---","",BE21))</f>
        <v/>
      </c>
      <c r="AL21" s="32" t="str">
        <f t="shared" ca="1" si="5"/>
        <v/>
      </c>
      <c r="AM21" s="32" t="str">
        <f t="shared" ca="1" si="6"/>
        <v/>
      </c>
      <c r="AN21" s="32" t="str">
        <f t="shared" ca="1" si="7"/>
        <v/>
      </c>
      <c r="AO21" s="32" t="str">
        <f t="shared" ca="1" si="8"/>
        <v/>
      </c>
      <c r="AP21" s="32" t="str">
        <f t="shared" ca="1" si="9"/>
        <v/>
      </c>
      <c r="AQ21" s="32" t="str">
        <f t="shared" ca="1" si="10"/>
        <v/>
      </c>
      <c r="AR21" s="32" t="str">
        <f t="shared" ca="1" si="14"/>
        <v/>
      </c>
      <c r="AT21" s="17">
        <f t="shared" si="11"/>
        <v>21</v>
      </c>
      <c r="AU21" s="17">
        <f>MATCH($C$3,各栄養素!$O$9:$O$21,1)</f>
        <v>1</v>
      </c>
      <c r="AV21" s="17" t="e">
        <f t="shared" ca="1" si="15"/>
        <v>#N/A</v>
      </c>
      <c r="AW21" s="17">
        <f t="shared" ca="1" si="16"/>
        <v>2</v>
      </c>
      <c r="AX21" s="17" t="e">
        <f t="shared" ca="1" si="17"/>
        <v>#N/A</v>
      </c>
      <c r="AY21" s="17" t="e">
        <f t="shared" ca="1" si="17"/>
        <v>#N/A</v>
      </c>
      <c r="AZ21" s="17" t="e">
        <f t="shared" ca="1" si="17"/>
        <v>#N/A</v>
      </c>
      <c r="BA21" s="17" t="e">
        <f t="shared" ca="1" si="17"/>
        <v>#N/A</v>
      </c>
      <c r="BB21" s="17" t="e">
        <f t="shared" ca="1" si="17"/>
        <v>#N/A</v>
      </c>
      <c r="BC21" s="17" t="e">
        <f ca="1">INDEX(各栄養素!$1:$1048576,$AU21+8,$AT21+$AV21+AX21-2)</f>
        <v>#N/A</v>
      </c>
      <c r="BD21" s="17" t="e">
        <f ca="1">INDEX(各栄養素!$1:$1048576,$AU21+8,$AT21+$AV21+AY21-2)</f>
        <v>#N/A</v>
      </c>
      <c r="BE21" s="17" t="e">
        <f ca="1">INDEX(各栄養素!$1:$1048576,$AU21+8,$AT21+$AV21+AZ21-2)</f>
        <v>#N/A</v>
      </c>
      <c r="BF21" s="17" t="e">
        <f ca="1">INDEX(各栄養素!$1:$1048576,$AU21+8,$AT21+$AV21+BA21-2)</f>
        <v>#N/A</v>
      </c>
      <c r="BG21" s="17" t="e">
        <f ca="1">INDEX(各栄養素!$1:$1048576,$AU21+8,$AT21+$AV21+BB21-2)</f>
        <v>#N/A</v>
      </c>
      <c r="BH21" s="17" t="e">
        <f>MATCH($AR$2,各栄養素!$O$9:$O$27,0)</f>
        <v>#N/A</v>
      </c>
      <c r="BI21" s="17" t="e">
        <f ca="1">INDEX(各栄養素!$1:$1048576,$BH21+8,$AT21+$AV21+AX21-2)</f>
        <v>#N/A</v>
      </c>
      <c r="BJ21" s="17" t="e">
        <f ca="1">INDEX(各栄養素!$1:$1048576,$BH21+8,$AT21+$AV21+AY21-2)</f>
        <v>#N/A</v>
      </c>
      <c r="BK21" s="17" t="e">
        <f ca="1">INDEX(各栄養素!$1:$1048576,$BH21+8,$AT21+$AV21+AZ21-2)</f>
        <v>#N/A</v>
      </c>
      <c r="BL21" s="17" t="e">
        <f ca="1">INDEX(各栄養素!$1:$1048576,$BH21+8,$AT21+$AV21+BA21-2)</f>
        <v>#N/A</v>
      </c>
      <c r="BM21" s="17" t="e">
        <f ca="1">INDEX(各栄養素!$1:$1048576,$BH21+8,$AT21+$AV21+BB21-2)</f>
        <v>#N/A</v>
      </c>
      <c r="BN21" s="17">
        <f>MATCH($BN$16,各栄養素!$C$9:$C$30,0)</f>
        <v>21</v>
      </c>
      <c r="BO21" s="17" t="e">
        <f ca="1">INDEX(各栄養素!$1:$1048576,$BN21+8,$AT21+$AV21+AX21-2)</f>
        <v>#N/A</v>
      </c>
      <c r="BP21" s="17" t="e">
        <f ca="1">INDEX(各栄養素!$1:$1048576,$BN21+8,$AT21+$AV21+AY21-2)</f>
        <v>#N/A</v>
      </c>
      <c r="BQ21" s="17" t="e">
        <f ca="1">INDEX(各栄養素!$1:$1048576,$BN21+8,$AT21+$AV21+AZ21-2)</f>
        <v>#N/A</v>
      </c>
      <c r="BR21" s="17" t="e">
        <f ca="1">INDEX(各栄養素!$1:$1048576,$BN21+8,$AT21+$AV21+BA21-2)</f>
        <v>#N/A</v>
      </c>
      <c r="BS21" s="17" t="e">
        <f ca="1">INDEX(各栄養素!$1:$1048576,$BN21+8,$AT21+$AV21+BB21-2)</f>
        <v>#N/A</v>
      </c>
      <c r="BT21" s="15"/>
    </row>
    <row r="22" spans="2:74">
      <c r="B22" s="49" t="s">
        <v>174</v>
      </c>
      <c r="C22" s="50" t="s">
        <v>175</v>
      </c>
      <c r="D22" s="45" t="str">
        <f t="shared" ca="1" si="0"/>
        <v/>
      </c>
      <c r="E22" s="46" t="str">
        <f t="shared" ca="1" si="1"/>
        <v/>
      </c>
      <c r="F22" s="52" t="str">
        <f t="shared" ca="1" si="2"/>
        <v/>
      </c>
      <c r="G22" s="52" t="str">
        <f t="shared" ca="1" si="3"/>
        <v/>
      </c>
      <c r="H22" s="54" t="str">
        <f t="shared" ca="1" si="4"/>
        <v/>
      </c>
      <c r="I22" s="55"/>
      <c r="J22" s="55"/>
      <c r="K22" s="55"/>
      <c r="N22" s="26" t="s">
        <v>52</v>
      </c>
      <c r="O22" s="26" t="s">
        <v>51</v>
      </c>
      <c r="P22" s="26"/>
      <c r="AI22" s="32" t="str">
        <f t="shared" ca="1" si="12"/>
        <v/>
      </c>
      <c r="AJ22" s="32" t="str">
        <f t="shared" ca="1" si="13"/>
        <v/>
      </c>
      <c r="AK22" s="32" t="str">
        <f ca="1">IF(ISNA(BE22),"",IF(BE22="---","",BE22))</f>
        <v/>
      </c>
      <c r="AL22" s="32" t="str">
        <f t="shared" ca="1" si="5"/>
        <v/>
      </c>
      <c r="AM22" s="32" t="str">
        <f t="shared" ca="1" si="6"/>
        <v/>
      </c>
      <c r="AN22" s="32" t="str">
        <f t="shared" ca="1" si="7"/>
        <v/>
      </c>
      <c r="AO22" s="32" t="str">
        <f t="shared" ca="1" si="8"/>
        <v/>
      </c>
      <c r="AP22" s="32" t="str">
        <f t="shared" ca="1" si="9"/>
        <v/>
      </c>
      <c r="AQ22" s="32" t="str">
        <f t="shared" ca="1" si="10"/>
        <v/>
      </c>
      <c r="AR22" s="32" t="str">
        <f t="shared" ca="1" si="14"/>
        <v/>
      </c>
      <c r="AT22" s="17">
        <f t="shared" si="11"/>
        <v>24</v>
      </c>
      <c r="AU22" s="17">
        <f>MATCH($C$3,各栄養素!$O$9:$O$21,1)</f>
        <v>1</v>
      </c>
      <c r="AV22" s="17" t="e">
        <f t="shared" ca="1" si="15"/>
        <v>#N/A</v>
      </c>
      <c r="AW22" s="17">
        <f t="shared" ca="1" si="16"/>
        <v>2</v>
      </c>
      <c r="AX22" s="17" t="e">
        <f t="shared" ca="1" si="17"/>
        <v>#N/A</v>
      </c>
      <c r="AY22" s="17" t="e">
        <f t="shared" ca="1" si="17"/>
        <v>#N/A</v>
      </c>
      <c r="AZ22" s="17" t="e">
        <f t="shared" ca="1" si="17"/>
        <v>#N/A</v>
      </c>
      <c r="BA22" s="17" t="e">
        <f t="shared" ca="1" si="17"/>
        <v>#N/A</v>
      </c>
      <c r="BB22" s="17" t="e">
        <f t="shared" ca="1" si="17"/>
        <v>#N/A</v>
      </c>
      <c r="BC22" s="17" t="e">
        <f ca="1">INDEX(各栄養素!$1:$1048576,$AU22+8,$AT22+$AV22+AX22-2)</f>
        <v>#N/A</v>
      </c>
      <c r="BD22" s="17" t="e">
        <f ca="1">INDEX(各栄養素!$1:$1048576,$AU22+8,$AT22+$AV22+AY22-2)</f>
        <v>#N/A</v>
      </c>
      <c r="BE22" s="17" t="e">
        <f ca="1">INDEX(各栄養素!$1:$1048576,$AU22+8,$AT22+$AV22+AZ22-2)</f>
        <v>#N/A</v>
      </c>
      <c r="BF22" s="17" t="e">
        <f ca="1">INDEX(各栄養素!$1:$1048576,$AU22+8,$AT22+$AV22+BA22-2)</f>
        <v>#N/A</v>
      </c>
      <c r="BG22" s="17" t="e">
        <f ca="1">INDEX(各栄養素!$1:$1048576,$AU22+8,$AT22+$AV22+BB22-2)</f>
        <v>#N/A</v>
      </c>
      <c r="BH22" s="17" t="e">
        <f>MATCH($AR$2,各栄養素!$O$9:$O$27,0)</f>
        <v>#N/A</v>
      </c>
      <c r="BI22" s="17" t="e">
        <f ca="1">INDEX(各栄養素!$1:$1048576,$BH22+8,$AT22+$AV22+AX22-2)</f>
        <v>#N/A</v>
      </c>
      <c r="BJ22" s="17" t="e">
        <f ca="1">INDEX(各栄養素!$1:$1048576,$BH22+8,$AT22+$AV22+AY22-2)</f>
        <v>#N/A</v>
      </c>
      <c r="BK22" s="17" t="e">
        <f ca="1">INDEX(各栄養素!$1:$1048576,$BH22+8,$AT22+$AV22+AZ22-2)</f>
        <v>#N/A</v>
      </c>
      <c r="BL22" s="17" t="e">
        <f ca="1">INDEX(各栄養素!$1:$1048576,$BH22+8,$AT22+$AV22+BA22-2)</f>
        <v>#N/A</v>
      </c>
      <c r="BM22" s="17" t="e">
        <f ca="1">INDEX(各栄養素!$1:$1048576,$BH22+8,$AT22+$AV22+BB22-2)</f>
        <v>#N/A</v>
      </c>
      <c r="BN22" s="17">
        <f>MATCH($BN$16,各栄養素!$C$9:$C$30,0)</f>
        <v>21</v>
      </c>
      <c r="BO22" s="17" t="e">
        <f ca="1">INDEX(各栄養素!$1:$1048576,$BN22+8,$AT22+$AV22+AX22-2)</f>
        <v>#N/A</v>
      </c>
      <c r="BP22" s="17" t="e">
        <f ca="1">INDEX(各栄養素!$1:$1048576,$BN22+8,$AT22+$AV22+AY22-2)</f>
        <v>#N/A</v>
      </c>
      <c r="BQ22" s="17" t="e">
        <f ca="1">INDEX(各栄養素!$1:$1048576,$BN22+8,$AT22+$AV22+AZ22-2)</f>
        <v>#N/A</v>
      </c>
      <c r="BR22" s="17" t="e">
        <f ca="1">INDEX(各栄養素!$1:$1048576,$BN22+8,$AT22+$AV22+BA22-2)</f>
        <v>#N/A</v>
      </c>
      <c r="BS22" s="17" t="e">
        <f ca="1">INDEX(各栄養素!$1:$1048576,$BN22+8,$AT22+$AV22+BB22-2)</f>
        <v>#N/A</v>
      </c>
      <c r="BT22" s="15"/>
    </row>
    <row r="23" spans="2:74">
      <c r="B23" s="49" t="s">
        <v>176</v>
      </c>
      <c r="C23" s="50" t="s">
        <v>175</v>
      </c>
      <c r="D23" s="45" t="str">
        <f t="shared" ca="1" si="0"/>
        <v/>
      </c>
      <c r="E23" s="46" t="str">
        <f t="shared" ca="1" si="1"/>
        <v/>
      </c>
      <c r="F23" s="52" t="str">
        <f t="shared" ca="1" si="2"/>
        <v/>
      </c>
      <c r="G23" s="52" t="str">
        <f t="shared" ca="1" si="3"/>
        <v/>
      </c>
      <c r="H23" s="54" t="str">
        <f t="shared" ca="1" si="4"/>
        <v/>
      </c>
      <c r="I23" s="55"/>
      <c r="J23" s="55"/>
      <c r="K23" s="55"/>
      <c r="AI23" s="32" t="str">
        <f t="shared" ca="1" si="12"/>
        <v/>
      </c>
      <c r="AJ23" s="32" t="str">
        <f t="shared" ca="1" si="13"/>
        <v/>
      </c>
      <c r="AK23" s="32" t="str">
        <f ca="1">IF(ISNA(BE23),"",IF(BE23="---","",BE23))</f>
        <v/>
      </c>
      <c r="AL23" s="32" t="str">
        <f t="shared" ca="1" si="5"/>
        <v/>
      </c>
      <c r="AM23" s="32" t="str">
        <f t="shared" ca="1" si="6"/>
        <v/>
      </c>
      <c r="AN23" s="32" t="str">
        <f t="shared" ca="1" si="7"/>
        <v/>
      </c>
      <c r="AO23" s="32" t="str">
        <f t="shared" ca="1" si="8"/>
        <v/>
      </c>
      <c r="AP23" s="32" t="str">
        <f t="shared" ca="1" si="9"/>
        <v/>
      </c>
      <c r="AQ23" s="32" t="str">
        <f t="shared" ca="1" si="10"/>
        <v/>
      </c>
      <c r="AR23" s="32" t="str">
        <f t="shared" ca="1" si="14"/>
        <v/>
      </c>
      <c r="AT23" s="17">
        <f t="shared" si="11"/>
        <v>27</v>
      </c>
      <c r="AU23" s="17">
        <f>MATCH($C$3,各栄養素!$O$9:$O$21,1)</f>
        <v>1</v>
      </c>
      <c r="AV23" s="17" t="e">
        <f t="shared" ca="1" si="15"/>
        <v>#N/A</v>
      </c>
      <c r="AW23" s="17">
        <f t="shared" ca="1" si="16"/>
        <v>2</v>
      </c>
      <c r="AX23" s="17" t="e">
        <f t="shared" ca="1" si="17"/>
        <v>#N/A</v>
      </c>
      <c r="AY23" s="17" t="e">
        <f t="shared" ca="1" si="17"/>
        <v>#N/A</v>
      </c>
      <c r="AZ23" s="17" t="e">
        <f t="shared" ca="1" si="17"/>
        <v>#N/A</v>
      </c>
      <c r="BA23" s="17" t="e">
        <f t="shared" ca="1" si="17"/>
        <v>#N/A</v>
      </c>
      <c r="BB23" s="17" t="e">
        <f t="shared" ca="1" si="17"/>
        <v>#N/A</v>
      </c>
      <c r="BC23" s="17" t="e">
        <f ca="1">INDEX(各栄養素!$1:$1048576,$AU23+8,$AT23+$AV23+AX23-2)</f>
        <v>#N/A</v>
      </c>
      <c r="BD23" s="17" t="e">
        <f ca="1">INDEX(各栄養素!$1:$1048576,$AU23+8,$AT23+$AV23+AY23-2)</f>
        <v>#N/A</v>
      </c>
      <c r="BE23" s="17" t="e">
        <f ca="1">INDEX(各栄養素!$1:$1048576,$AU23+8,$AT23+$AV23+AZ23-2)</f>
        <v>#N/A</v>
      </c>
      <c r="BF23" s="17" t="e">
        <f ca="1">INDEX(各栄養素!$1:$1048576,$AU23+8,$AT23+$AV23+BA23-2)</f>
        <v>#N/A</v>
      </c>
      <c r="BG23" s="17" t="e">
        <f ca="1">INDEX(各栄養素!$1:$1048576,$AU23+8,$AT23+$AV23+BB23-2)</f>
        <v>#N/A</v>
      </c>
      <c r="BH23" s="17" t="e">
        <f>MATCH($AR$2,各栄養素!$O$9:$O$27,0)</f>
        <v>#N/A</v>
      </c>
      <c r="BI23" s="17" t="e">
        <f ca="1">INDEX(各栄養素!$1:$1048576,$BH23+8,$AT23+$AV23+AX23-2)</f>
        <v>#N/A</v>
      </c>
      <c r="BJ23" s="17" t="e">
        <f ca="1">INDEX(各栄養素!$1:$1048576,$BH23+8,$AT23+$AV23+AY23-2)</f>
        <v>#N/A</v>
      </c>
      <c r="BK23" s="17" t="e">
        <f ca="1">INDEX(各栄養素!$1:$1048576,$BH23+8,$AT23+$AV23+AZ23-2)</f>
        <v>#N/A</v>
      </c>
      <c r="BL23" s="17" t="e">
        <f ca="1">INDEX(各栄養素!$1:$1048576,$BH23+8,$AT23+$AV23+BA23-2)</f>
        <v>#N/A</v>
      </c>
      <c r="BM23" s="17" t="e">
        <f ca="1">INDEX(各栄養素!$1:$1048576,$BH23+8,$AT23+$AV23+BB23-2)</f>
        <v>#N/A</v>
      </c>
      <c r="BN23" s="17">
        <f>MATCH($BN$16,各栄養素!$C$9:$C$30,0)</f>
        <v>21</v>
      </c>
      <c r="BO23" s="17" t="e">
        <f ca="1">INDEX(各栄養素!$1:$1048576,$BN23+8,$AT23+$AV23+AX23-2)</f>
        <v>#N/A</v>
      </c>
      <c r="BP23" s="17" t="e">
        <f ca="1">INDEX(各栄養素!$1:$1048576,$BN23+8,$AT23+$AV23+AY23-2)</f>
        <v>#N/A</v>
      </c>
      <c r="BQ23" s="17" t="e">
        <f ca="1">INDEX(各栄養素!$1:$1048576,$BN23+8,$AT23+$AV23+AZ23-2)</f>
        <v>#N/A</v>
      </c>
      <c r="BR23" s="17" t="e">
        <f ca="1">INDEX(各栄養素!$1:$1048576,$BN23+8,$AT23+$AV23+BA23-2)</f>
        <v>#N/A</v>
      </c>
      <c r="BS23" s="17" t="e">
        <f ca="1">INDEX(各栄養素!$1:$1048576,$BN23+8,$AT23+$AV23+BB23-2)</f>
        <v>#N/A</v>
      </c>
      <c r="BT23" s="15"/>
    </row>
    <row r="24" spans="2:74">
      <c r="B24" s="49" t="s">
        <v>120</v>
      </c>
      <c r="C24" s="50" t="s">
        <v>173</v>
      </c>
      <c r="D24" s="45" t="str">
        <f t="shared" ca="1" si="0"/>
        <v/>
      </c>
      <c r="E24" s="46" t="str">
        <f t="shared" ca="1" si="1"/>
        <v/>
      </c>
      <c r="F24" s="52" t="str">
        <f t="shared" ca="1" si="2"/>
        <v/>
      </c>
      <c r="G24" s="52" t="str">
        <f t="shared" ca="1" si="3"/>
        <v/>
      </c>
      <c r="H24" s="47" t="str">
        <f t="shared" ca="1" si="4"/>
        <v/>
      </c>
      <c r="I24" s="55"/>
      <c r="J24" s="55"/>
      <c r="K24" s="55"/>
      <c r="M24" s="26" t="s">
        <v>274</v>
      </c>
      <c r="AI24" s="32" t="str">
        <f t="shared" ca="1" si="12"/>
        <v/>
      </c>
      <c r="AJ24" s="32" t="str">
        <f t="shared" ca="1" si="13"/>
        <v/>
      </c>
      <c r="AK24" s="32" t="str">
        <f>IF(AND($C$3&gt;=1,$AR$15&lt;&gt;""),IF(ISNA(BE24),"("&amp;ROUND($AR$15*BV24/100,0)&amp;"g)",IF(BE24="---","("&amp;ROUND($AR$15*BV24/100,0)&amp;"g)",BE24)),"")</f>
        <v/>
      </c>
      <c r="AL24" s="32" t="str">
        <f t="shared" ca="1" si="5"/>
        <v/>
      </c>
      <c r="AM24" s="32" t="str">
        <f t="shared" ca="1" si="6"/>
        <v/>
      </c>
      <c r="AN24" s="32" t="str">
        <f t="shared" ca="1" si="7"/>
        <v/>
      </c>
      <c r="AO24" s="32" t="str">
        <f t="shared" ca="1" si="8"/>
        <v/>
      </c>
      <c r="AP24" s="32" t="str">
        <f t="shared" ca="1" si="9"/>
        <v/>
      </c>
      <c r="AQ24" s="32" t="str">
        <f t="shared" ca="1" si="10"/>
        <v/>
      </c>
      <c r="AR24" s="32" t="str">
        <f t="shared" ca="1" si="14"/>
        <v/>
      </c>
      <c r="AT24" s="17">
        <f t="shared" si="11"/>
        <v>30</v>
      </c>
      <c r="AU24" s="17">
        <f>MATCH($C$3,各栄養素!$O$9:$O$21,1)</f>
        <v>1</v>
      </c>
      <c r="AV24" s="17" t="e">
        <f t="shared" ca="1" si="15"/>
        <v>#N/A</v>
      </c>
      <c r="AW24" s="17">
        <f t="shared" ca="1" si="16"/>
        <v>2</v>
      </c>
      <c r="AX24" s="17" t="e">
        <f t="shared" ca="1" si="17"/>
        <v>#N/A</v>
      </c>
      <c r="AY24" s="17" t="e">
        <f t="shared" ca="1" si="17"/>
        <v>#N/A</v>
      </c>
      <c r="AZ24" s="17" t="e">
        <f t="shared" ca="1" si="17"/>
        <v>#N/A</v>
      </c>
      <c r="BA24" s="17" t="e">
        <f t="shared" ca="1" si="17"/>
        <v>#N/A</v>
      </c>
      <c r="BB24" s="17" t="e">
        <f t="shared" ca="1" si="17"/>
        <v>#N/A</v>
      </c>
      <c r="BC24" s="17" t="e">
        <f ca="1">INDEX(各栄養素!$1:$1048576,$AU24+8,$AT24+$AV24+AX24-2)</f>
        <v>#N/A</v>
      </c>
      <c r="BD24" s="17" t="e">
        <f ca="1">INDEX(各栄養素!$1:$1048576,$AU24+8,$AT24+$AV24+AY24-2)</f>
        <v>#N/A</v>
      </c>
      <c r="BE24" s="17" t="e">
        <f ca="1">INDEX(各栄養素!$1:$1048576,$AU24+8,$AT24+$AV24+AZ24-2)</f>
        <v>#N/A</v>
      </c>
      <c r="BF24" s="17" t="e">
        <f ca="1">INDEX(各栄養素!$1:$1048576,$AU24+8,$AT24+$AV24+BA24-2)</f>
        <v>#N/A</v>
      </c>
      <c r="BG24" s="17" t="e">
        <f ca="1">INDEX(各栄養素!$1:$1048576,$AU24+8,$AT24+$AV24+BB24-2)</f>
        <v>#N/A</v>
      </c>
      <c r="BH24" s="17" t="e">
        <f>MATCH($AR$2,各栄養素!$O$9:$O$27,0)</f>
        <v>#N/A</v>
      </c>
      <c r="BI24" s="17" t="e">
        <f ca="1">INDEX(各栄養素!$1:$1048576,$BH24+8,$AT24+$AV24+AX24-2)</f>
        <v>#N/A</v>
      </c>
      <c r="BJ24" s="17" t="e">
        <f ca="1">INDEX(各栄養素!$1:$1048576,$BH24+8,$AT24+$AV24+AY24-2)</f>
        <v>#N/A</v>
      </c>
      <c r="BK24" s="17" t="e">
        <f ca="1">INDEX(各栄養素!$1:$1048576,$BH24+8,$AT24+$AV24+AZ24-2)</f>
        <v>#N/A</v>
      </c>
      <c r="BL24" s="17" t="e">
        <f ca="1">INDEX(各栄養素!$1:$1048576,$BH24+8,$AT24+$AV24+BA24-2)</f>
        <v>#N/A</v>
      </c>
      <c r="BM24" s="17" t="e">
        <f ca="1">INDEX(各栄養素!$1:$1048576,$BH24+8,$AT24+$AV24+BB24-2)</f>
        <v>#N/A</v>
      </c>
      <c r="BN24" s="17">
        <f>MATCH($BN$16,各栄養素!$C$9:$C$30,0)</f>
        <v>21</v>
      </c>
      <c r="BO24" s="17" t="e">
        <f ca="1">INDEX(各栄養素!$1:$1048576,$BN24+8,$AT24+$AV24+AX24-2)</f>
        <v>#N/A</v>
      </c>
      <c r="BP24" s="17" t="e">
        <f ca="1">INDEX(各栄養素!$1:$1048576,$BN24+8,$AT24+$AV24+AY24-2)</f>
        <v>#N/A</v>
      </c>
      <c r="BQ24" s="17" t="e">
        <f ca="1">INDEX(各栄養素!$1:$1048576,$BN24+8,$AT24+$AV24+AZ24-2)</f>
        <v>#N/A</v>
      </c>
      <c r="BR24" s="17" t="e">
        <f ca="1">INDEX(各栄養素!$1:$1048576,$BN24+8,$AT24+$AV24+BA24-2)</f>
        <v>#N/A</v>
      </c>
      <c r="BS24" s="17" t="e">
        <f ca="1">INDEX(各栄養素!$1:$1048576,$BN24+8,$AT24+$AV24+BB24-2)</f>
        <v>#N/A</v>
      </c>
      <c r="BT24" s="15"/>
      <c r="BV24" s="15">
        <f>57.5/4</f>
        <v>14.375</v>
      </c>
    </row>
    <row r="25" spans="2:74">
      <c r="B25" s="49" t="s">
        <v>177</v>
      </c>
      <c r="C25" s="50" t="s">
        <v>175</v>
      </c>
      <c r="D25" s="45" t="str">
        <f t="shared" ca="1" si="0"/>
        <v/>
      </c>
      <c r="E25" s="46" t="str">
        <f t="shared" ca="1" si="1"/>
        <v/>
      </c>
      <c r="F25" s="52" t="str">
        <f t="shared" ca="1" si="2"/>
        <v/>
      </c>
      <c r="G25" s="52" t="str">
        <f t="shared" ca="1" si="3"/>
        <v/>
      </c>
      <c r="H25" s="54" t="str">
        <f t="shared" ca="1" si="4"/>
        <v/>
      </c>
      <c r="I25" s="55"/>
      <c r="J25" s="55"/>
      <c r="K25" s="55"/>
      <c r="N25" s="29" t="s">
        <v>231</v>
      </c>
      <c r="AI25" s="32" t="str">
        <f t="shared" ca="1" si="12"/>
        <v/>
      </c>
      <c r="AJ25" s="32" t="str">
        <f t="shared" ca="1" si="13"/>
        <v/>
      </c>
      <c r="AK25" s="32" t="str">
        <f t="shared" ref="AK25:AK51" ca="1" si="18">IF(ISNA(BE25),"",IF(BE25="---","",BE25))</f>
        <v/>
      </c>
      <c r="AL25" s="32" t="str">
        <f t="shared" ca="1" si="5"/>
        <v/>
      </c>
      <c r="AM25" s="32" t="str">
        <f t="shared" ca="1" si="6"/>
        <v/>
      </c>
      <c r="AN25" s="32" t="str">
        <f t="shared" ca="1" si="7"/>
        <v/>
      </c>
      <c r="AO25" s="32" t="str">
        <f t="shared" ca="1" si="8"/>
        <v/>
      </c>
      <c r="AP25" s="32" t="str">
        <f t="shared" ca="1" si="9"/>
        <v/>
      </c>
      <c r="AQ25" s="32" t="str">
        <f t="shared" ca="1" si="10"/>
        <v/>
      </c>
      <c r="AR25" s="32" t="str">
        <f t="shared" ca="1" si="14"/>
        <v/>
      </c>
      <c r="AT25" s="17">
        <f t="shared" si="11"/>
        <v>33</v>
      </c>
      <c r="AU25" s="17">
        <f>MATCH($C$3,各栄養素!$O$9:$O$21,1)</f>
        <v>1</v>
      </c>
      <c r="AV25" s="17" t="e">
        <f t="shared" ca="1" si="15"/>
        <v>#N/A</v>
      </c>
      <c r="AW25" s="17">
        <f t="shared" ca="1" si="16"/>
        <v>2</v>
      </c>
      <c r="AX25" s="17" t="e">
        <f t="shared" ca="1" si="17"/>
        <v>#N/A</v>
      </c>
      <c r="AY25" s="17" t="e">
        <f t="shared" ca="1" si="17"/>
        <v>#N/A</v>
      </c>
      <c r="AZ25" s="17" t="e">
        <f t="shared" ca="1" si="17"/>
        <v>#N/A</v>
      </c>
      <c r="BA25" s="17" t="e">
        <f t="shared" ca="1" si="17"/>
        <v>#N/A</v>
      </c>
      <c r="BB25" s="17" t="e">
        <f t="shared" ca="1" si="17"/>
        <v>#N/A</v>
      </c>
      <c r="BC25" s="17" t="e">
        <f ca="1">INDEX(各栄養素!$1:$1048576,$AU25+8,$AT25+$AV25+AX25-2)</f>
        <v>#N/A</v>
      </c>
      <c r="BD25" s="17" t="e">
        <f ca="1">INDEX(各栄養素!$1:$1048576,$AU25+8,$AT25+$AV25+AY25-2)</f>
        <v>#N/A</v>
      </c>
      <c r="BE25" s="17" t="e">
        <f ca="1">INDEX(各栄養素!$1:$1048576,$AU25+8,$AT25+$AV25+AZ25-2)</f>
        <v>#N/A</v>
      </c>
      <c r="BF25" s="17" t="e">
        <f ca="1">INDEX(各栄養素!$1:$1048576,$AU25+8,$AT25+$AV25+BA25-2)</f>
        <v>#N/A</v>
      </c>
      <c r="BG25" s="17" t="e">
        <f ca="1">INDEX(各栄養素!$1:$1048576,$AU25+8,$AT25+$AV25+BB25-2)</f>
        <v>#N/A</v>
      </c>
      <c r="BH25" s="17" t="e">
        <f>MATCH($AR$2,各栄養素!$O$9:$O$27,0)</f>
        <v>#N/A</v>
      </c>
      <c r="BI25" s="17" t="e">
        <f ca="1">INDEX(各栄養素!$1:$1048576,$BH25+8,$AT25+$AV25+AX25-2)</f>
        <v>#N/A</v>
      </c>
      <c r="BJ25" s="17" t="e">
        <f ca="1">INDEX(各栄養素!$1:$1048576,$BH25+8,$AT25+$AV25+AY25-2)</f>
        <v>#N/A</v>
      </c>
      <c r="BK25" s="17" t="e">
        <f ca="1">INDEX(各栄養素!$1:$1048576,$BH25+8,$AT25+$AV25+AZ25-2)</f>
        <v>#N/A</v>
      </c>
      <c r="BL25" s="17" t="e">
        <f ca="1">INDEX(各栄養素!$1:$1048576,$BH25+8,$AT25+$AV25+BA25-2)</f>
        <v>#N/A</v>
      </c>
      <c r="BM25" s="17" t="e">
        <f ca="1">INDEX(各栄養素!$1:$1048576,$BH25+8,$AT25+$AV25+BB25-2)</f>
        <v>#N/A</v>
      </c>
      <c r="BN25" s="17">
        <f>MATCH($BN$16,各栄養素!$C$9:$C$30,0)</f>
        <v>21</v>
      </c>
      <c r="BO25" s="17" t="e">
        <f ca="1">INDEX(各栄養素!$1:$1048576,$BN25+8,$AT25+$AV25+AX25-2)</f>
        <v>#N/A</v>
      </c>
      <c r="BP25" s="17" t="e">
        <f ca="1">INDEX(各栄養素!$1:$1048576,$BN25+8,$AT25+$AV25+AY25-2)</f>
        <v>#N/A</v>
      </c>
      <c r="BQ25" s="17" t="e">
        <f ca="1">INDEX(各栄養素!$1:$1048576,$BN25+8,$AT25+$AV25+AZ25-2)</f>
        <v>#N/A</v>
      </c>
      <c r="BR25" s="17" t="e">
        <f ca="1">INDEX(各栄養素!$1:$1048576,$BN25+8,$AT25+$AV25+BA25-2)</f>
        <v>#N/A</v>
      </c>
      <c r="BS25" s="17" t="e">
        <f ca="1">INDEX(各栄養素!$1:$1048576,$BN25+8,$AT25+$AV25+BB25-2)</f>
        <v>#N/A</v>
      </c>
      <c r="BT25" s="15"/>
    </row>
    <row r="26" spans="2:74">
      <c r="B26" s="49" t="s">
        <v>178</v>
      </c>
      <c r="C26" s="50" t="s">
        <v>179</v>
      </c>
      <c r="D26" s="45" t="str">
        <f t="shared" ca="1" si="0"/>
        <v/>
      </c>
      <c r="E26" s="46" t="str">
        <f t="shared" ca="1" si="1"/>
        <v/>
      </c>
      <c r="F26" s="52" t="str">
        <f t="shared" ca="1" si="2"/>
        <v/>
      </c>
      <c r="G26" s="52" t="str">
        <f t="shared" ca="1" si="3"/>
        <v/>
      </c>
      <c r="H26" s="54" t="str">
        <f t="shared" ca="1" si="4"/>
        <v/>
      </c>
      <c r="I26" s="55"/>
      <c r="J26" s="55"/>
      <c r="K26" s="55"/>
      <c r="N26" s="26" t="s">
        <v>223</v>
      </c>
      <c r="O26" s="26" t="s">
        <v>61</v>
      </c>
      <c r="AI26" s="32" t="str">
        <f t="shared" ca="1" si="12"/>
        <v/>
      </c>
      <c r="AJ26" s="32" t="str">
        <f t="shared" ca="1" si="13"/>
        <v/>
      </c>
      <c r="AK26" s="32" t="str">
        <f t="shared" ca="1" si="18"/>
        <v/>
      </c>
      <c r="AL26" s="32" t="str">
        <f t="shared" ref="AL26:AL51" ca="1" si="19">IF(ISNA(BF26),"",IF(BF26="---","",BF26))</f>
        <v/>
      </c>
      <c r="AM26" s="32" t="str">
        <f t="shared" ref="AM26:AM51" ca="1" si="20">IF(ISNA(BG26),"",IF(BG26="---","",BG26))</f>
        <v/>
      </c>
      <c r="AN26" s="32" t="str">
        <f t="shared" ref="AN26:AN51" ca="1" si="21">IF(ISNA(BI26),"",IF(OR(BI26="---",BI26=0),"",BI26))</f>
        <v/>
      </c>
      <c r="AO26" s="32" t="str">
        <f t="shared" ref="AO26:AO51" ca="1" si="22">IF(ISNA(BJ26),"",IF(OR(BJ26="---",BJ26=0),"",BJ26))</f>
        <v/>
      </c>
      <c r="AP26" s="32" t="str">
        <f t="shared" ref="AP26:AP51" ca="1" si="23">IF(ISNA(BK26),"",IF(OR(BK26="---",BK26=0),"",BK26))</f>
        <v/>
      </c>
      <c r="AQ26" s="32" t="str">
        <f t="shared" ref="AQ26:AQ51" ca="1" si="24">IF(ISNA(BL26),"",IF(OR(BL26="---",BL26=0),"",BL26))</f>
        <v/>
      </c>
      <c r="AR26" s="32" t="str">
        <f t="shared" ref="AR26:AR51" ca="1" si="25">IF(ISNA(BM26),"",IF(OR(BM26="---",BM26=0),"",BM26))</f>
        <v/>
      </c>
      <c r="AT26" s="17">
        <f t="shared" si="11"/>
        <v>41</v>
      </c>
      <c r="AU26" s="17">
        <f>MATCH($C$3,各栄養素!$O$9:$O$21,1)</f>
        <v>1</v>
      </c>
      <c r="AV26" s="17" t="e">
        <f t="shared" ca="1" si="15"/>
        <v>#N/A</v>
      </c>
      <c r="AW26" s="17">
        <f t="shared" ca="1" si="16"/>
        <v>5</v>
      </c>
      <c r="AX26" s="17" t="e">
        <f t="shared" ca="1" si="17"/>
        <v>#N/A</v>
      </c>
      <c r="AY26" s="17" t="e">
        <f t="shared" ca="1" si="17"/>
        <v>#N/A</v>
      </c>
      <c r="AZ26" s="17" t="e">
        <f t="shared" ca="1" si="17"/>
        <v>#N/A</v>
      </c>
      <c r="BA26" s="17" t="e">
        <f t="shared" ca="1" si="17"/>
        <v>#N/A</v>
      </c>
      <c r="BB26" s="17" t="e">
        <f t="shared" ca="1" si="17"/>
        <v>#N/A</v>
      </c>
      <c r="BC26" s="17" t="e">
        <f ca="1">INDEX(各栄養素!$1:$1048576,$AU26+8,$AT26+$AV26+AX26-2)</f>
        <v>#N/A</v>
      </c>
      <c r="BD26" s="17" t="e">
        <f ca="1">INDEX(各栄養素!$1:$1048576,$AU26+8,$AT26+$AV26+AY26-2)</f>
        <v>#N/A</v>
      </c>
      <c r="BE26" s="17" t="e">
        <f ca="1">INDEX(各栄養素!$1:$1048576,$AU26+8,$AT26+$AV26+AZ26-2)</f>
        <v>#N/A</v>
      </c>
      <c r="BF26" s="17" t="e">
        <f ca="1">INDEX(各栄養素!$1:$1048576,$AU26+8,$AT26+$AV26+BA26-2)</f>
        <v>#N/A</v>
      </c>
      <c r="BG26" s="17" t="e">
        <f ca="1">INDEX(各栄養素!$1:$1048576,$AU26+8,$AT26+$AV26+BB26-2)</f>
        <v>#N/A</v>
      </c>
      <c r="BH26" s="17" t="e">
        <f>MATCH($AR$2,各栄養素!$O$9:$O$27,0)</f>
        <v>#N/A</v>
      </c>
      <c r="BI26" s="17" t="e">
        <f ca="1">INDEX(各栄養素!$1:$1048576,$BH26+8,$AT26+$AV26+AX26-2)</f>
        <v>#N/A</v>
      </c>
      <c r="BJ26" s="17" t="e">
        <f ca="1">INDEX(各栄養素!$1:$1048576,$BH26+8,$AT26+$AV26+AY26-2)</f>
        <v>#N/A</v>
      </c>
      <c r="BK26" s="17" t="e">
        <f ca="1">INDEX(各栄養素!$1:$1048576,$BH26+8,$AT26+$AV26+AZ26-2)</f>
        <v>#N/A</v>
      </c>
      <c r="BL26" s="17" t="e">
        <f ca="1">INDEX(各栄養素!$1:$1048576,$BH26+8,$AT26+$AV26+BA26-2)</f>
        <v>#N/A</v>
      </c>
      <c r="BM26" s="17" t="e">
        <f ca="1">INDEX(各栄養素!$1:$1048576,$BH26+8,$AT26+$AV26+BB26-2)</f>
        <v>#N/A</v>
      </c>
      <c r="BN26" s="17">
        <f>MATCH($BN$16,各栄養素!$C$9:$C$30,0)</f>
        <v>21</v>
      </c>
      <c r="BO26" s="17" t="e">
        <f ca="1">INDEX(各栄養素!$1:$1048576,$BN26+8,$AT26+$AV26+AX26-2)</f>
        <v>#N/A</v>
      </c>
      <c r="BP26" s="17" t="e">
        <f ca="1">INDEX(各栄養素!$1:$1048576,$BN26+8,$AT26+$AV26+AY26-2)</f>
        <v>#N/A</v>
      </c>
      <c r="BQ26" s="17" t="e">
        <f ca="1">INDEX(各栄養素!$1:$1048576,$BN26+8,$AT26+$AV26+AZ26-2)</f>
        <v>#N/A</v>
      </c>
      <c r="BR26" s="17" t="e">
        <f ca="1">INDEX(各栄養素!$1:$1048576,$BN26+8,$AT26+$AV26+BA26-2)</f>
        <v>#N/A</v>
      </c>
      <c r="BS26" s="17" t="e">
        <f ca="1">INDEX(各栄養素!$1:$1048576,$BN26+8,$AT26+$AV26+BB26-2)</f>
        <v>#N/A</v>
      </c>
      <c r="BT26" s="15"/>
    </row>
    <row r="27" spans="2:74">
      <c r="B27" s="49" t="s">
        <v>180</v>
      </c>
      <c r="C27" s="50" t="s">
        <v>181</v>
      </c>
      <c r="D27" s="45" t="str">
        <f t="shared" ca="1" si="0"/>
        <v/>
      </c>
      <c r="E27" s="46" t="str">
        <f t="shared" ca="1" si="1"/>
        <v/>
      </c>
      <c r="F27" s="52" t="str">
        <f t="shared" ca="1" si="2"/>
        <v/>
      </c>
      <c r="G27" s="52" t="str">
        <f t="shared" ca="1" si="3"/>
        <v/>
      </c>
      <c r="H27" s="54" t="str">
        <f t="shared" ca="1" si="4"/>
        <v/>
      </c>
      <c r="I27" s="55"/>
      <c r="J27" s="55"/>
      <c r="K27" s="55"/>
      <c r="N27" s="26" t="s">
        <v>224</v>
      </c>
      <c r="O27" s="26" t="s">
        <v>62</v>
      </c>
      <c r="AI27" s="32" t="str">
        <f t="shared" ca="1" si="12"/>
        <v/>
      </c>
      <c r="AJ27" s="32" t="str">
        <f t="shared" ca="1" si="13"/>
        <v/>
      </c>
      <c r="AK27" s="32" t="str">
        <f t="shared" ca="1" si="18"/>
        <v/>
      </c>
      <c r="AL27" s="32" t="str">
        <f t="shared" ca="1" si="19"/>
        <v/>
      </c>
      <c r="AM27" s="32" t="str">
        <f t="shared" ca="1" si="20"/>
        <v/>
      </c>
      <c r="AN27" s="32" t="str">
        <f t="shared" ca="1" si="21"/>
        <v/>
      </c>
      <c r="AO27" s="32" t="str">
        <f t="shared" ca="1" si="22"/>
        <v/>
      </c>
      <c r="AP27" s="32" t="str">
        <f t="shared" ca="1" si="23"/>
        <v/>
      </c>
      <c r="AQ27" s="32" t="str">
        <f t="shared" ca="1" si="24"/>
        <v/>
      </c>
      <c r="AR27" s="32" t="str">
        <f t="shared" ca="1" si="25"/>
        <v/>
      </c>
      <c r="AT27" s="17">
        <f t="shared" si="11"/>
        <v>50</v>
      </c>
      <c r="AU27" s="17">
        <f>MATCH($C$3,各栄養素!$O$9:$O$21,1)</f>
        <v>1</v>
      </c>
      <c r="AV27" s="17" t="e">
        <f t="shared" ca="1" si="15"/>
        <v>#N/A</v>
      </c>
      <c r="AW27" s="17">
        <f t="shared" ca="1" si="16"/>
        <v>3</v>
      </c>
      <c r="AX27" s="17" t="e">
        <f t="shared" ca="1" si="17"/>
        <v>#N/A</v>
      </c>
      <c r="AY27" s="17" t="e">
        <f t="shared" ca="1" si="17"/>
        <v>#N/A</v>
      </c>
      <c r="AZ27" s="17" t="e">
        <f t="shared" ca="1" si="17"/>
        <v>#N/A</v>
      </c>
      <c r="BA27" s="17" t="e">
        <f t="shared" ca="1" si="17"/>
        <v>#N/A</v>
      </c>
      <c r="BB27" s="17" t="e">
        <f t="shared" ca="1" si="17"/>
        <v>#N/A</v>
      </c>
      <c r="BC27" s="17" t="e">
        <f ca="1">INDEX(各栄養素!$1:$1048576,$AU27+8,$AT27+$AV27+AX27-2)</f>
        <v>#N/A</v>
      </c>
      <c r="BD27" s="17" t="e">
        <f ca="1">INDEX(各栄養素!$1:$1048576,$AU27+8,$AT27+$AV27+AY27-2)</f>
        <v>#N/A</v>
      </c>
      <c r="BE27" s="17" t="e">
        <f ca="1">INDEX(各栄養素!$1:$1048576,$AU27+8,$AT27+$AV27+AZ27-2)</f>
        <v>#N/A</v>
      </c>
      <c r="BF27" s="17" t="e">
        <f ca="1">INDEX(各栄養素!$1:$1048576,$AU27+8,$AT27+$AV27+BA27-2)</f>
        <v>#N/A</v>
      </c>
      <c r="BG27" s="17" t="e">
        <f ca="1">INDEX(各栄養素!$1:$1048576,$AU27+8,$AT27+$AV27+BB27-2)</f>
        <v>#N/A</v>
      </c>
      <c r="BH27" s="17" t="e">
        <f>MATCH($AR$2,各栄養素!$O$9:$O$27,0)</f>
        <v>#N/A</v>
      </c>
      <c r="BI27" s="17" t="e">
        <f ca="1">INDEX(各栄養素!$1:$1048576,$BH27+8,$AT27+$AV27+AX27-2)</f>
        <v>#N/A</v>
      </c>
      <c r="BJ27" s="17" t="e">
        <f ca="1">INDEX(各栄養素!$1:$1048576,$BH27+8,$AT27+$AV27+AY27-2)</f>
        <v>#N/A</v>
      </c>
      <c r="BK27" s="17" t="e">
        <f ca="1">INDEX(各栄養素!$1:$1048576,$BH27+8,$AT27+$AV27+AZ27-2)</f>
        <v>#N/A</v>
      </c>
      <c r="BL27" s="17" t="e">
        <f ca="1">INDEX(各栄養素!$1:$1048576,$BH27+8,$AT27+$AV27+BA27-2)</f>
        <v>#N/A</v>
      </c>
      <c r="BM27" s="17" t="e">
        <f ca="1">INDEX(各栄養素!$1:$1048576,$BH27+8,$AT27+$AV27+BB27-2)</f>
        <v>#N/A</v>
      </c>
      <c r="BN27" s="17">
        <f>MATCH($BN$16,各栄養素!$C$9:$C$30,0)</f>
        <v>21</v>
      </c>
      <c r="BO27" s="17" t="e">
        <f ca="1">INDEX(各栄養素!$1:$1048576,$BN27+8,$AT27+$AV27+AX27-2)</f>
        <v>#N/A</v>
      </c>
      <c r="BP27" s="17" t="e">
        <f ca="1">INDEX(各栄養素!$1:$1048576,$BN27+8,$AT27+$AV27+AY27-2)</f>
        <v>#N/A</v>
      </c>
      <c r="BQ27" s="17" t="e">
        <f ca="1">INDEX(各栄養素!$1:$1048576,$BN27+8,$AT27+$AV27+AZ27-2)</f>
        <v>#N/A</v>
      </c>
      <c r="BR27" s="17" t="e">
        <f ca="1">INDEX(各栄養素!$1:$1048576,$BN27+8,$AT27+$AV27+BA27-2)</f>
        <v>#N/A</v>
      </c>
      <c r="BS27" s="17" t="e">
        <f ca="1">INDEX(各栄養素!$1:$1048576,$BN27+8,$AT27+$AV27+BB27-2)</f>
        <v>#N/A</v>
      </c>
      <c r="BT27" s="15"/>
    </row>
    <row r="28" spans="2:74">
      <c r="B28" s="49" t="s">
        <v>182</v>
      </c>
      <c r="C28" s="50" t="s">
        <v>183</v>
      </c>
      <c r="D28" s="45" t="str">
        <f t="shared" ca="1" si="0"/>
        <v/>
      </c>
      <c r="E28" s="46" t="str">
        <f t="shared" ca="1" si="1"/>
        <v/>
      </c>
      <c r="F28" s="52" t="str">
        <f t="shared" ca="1" si="2"/>
        <v/>
      </c>
      <c r="G28" s="52" t="str">
        <f t="shared" ca="1" si="3"/>
        <v/>
      </c>
      <c r="H28" s="54" t="str">
        <f t="shared" ca="1" si="4"/>
        <v/>
      </c>
      <c r="I28" s="55"/>
      <c r="J28" s="55"/>
      <c r="K28" s="55"/>
      <c r="N28" s="26" t="s">
        <v>225</v>
      </c>
      <c r="O28" s="26" t="s">
        <v>63</v>
      </c>
      <c r="AI28" s="32" t="str">
        <f t="shared" ca="1" si="12"/>
        <v/>
      </c>
      <c r="AJ28" s="32" t="str">
        <f t="shared" ca="1" si="13"/>
        <v/>
      </c>
      <c r="AK28" s="32" t="str">
        <f t="shared" ca="1" si="18"/>
        <v/>
      </c>
      <c r="AL28" s="32" t="str">
        <f t="shared" ca="1" si="19"/>
        <v/>
      </c>
      <c r="AM28" s="32" t="str">
        <f t="shared" ca="1" si="20"/>
        <v/>
      </c>
      <c r="AN28" s="32" t="str">
        <f t="shared" ca="1" si="21"/>
        <v/>
      </c>
      <c r="AO28" s="32" t="str">
        <f t="shared" ca="1" si="22"/>
        <v/>
      </c>
      <c r="AP28" s="32" t="str">
        <f t="shared" ca="1" si="23"/>
        <v/>
      </c>
      <c r="AQ28" s="32" t="str">
        <f t="shared" ca="1" si="24"/>
        <v/>
      </c>
      <c r="AR28" s="32" t="str">
        <f t="shared" ca="1" si="25"/>
        <v/>
      </c>
      <c r="AT28" s="17">
        <f t="shared" si="11"/>
        <v>55</v>
      </c>
      <c r="AU28" s="17">
        <f>MATCH($C$3,各栄養素!$O$9:$O$21,1)</f>
        <v>1</v>
      </c>
      <c r="AV28" s="17" t="e">
        <f t="shared" ca="1" si="15"/>
        <v>#N/A</v>
      </c>
      <c r="AW28" s="17">
        <f t="shared" ca="1" si="16"/>
        <v>3</v>
      </c>
      <c r="AX28" s="17" t="e">
        <f t="shared" ca="1" si="17"/>
        <v>#N/A</v>
      </c>
      <c r="AY28" s="17" t="e">
        <f t="shared" ca="1" si="17"/>
        <v>#N/A</v>
      </c>
      <c r="AZ28" s="17" t="e">
        <f t="shared" ca="1" si="17"/>
        <v>#N/A</v>
      </c>
      <c r="BA28" s="17" t="e">
        <f t="shared" ca="1" si="17"/>
        <v>#N/A</v>
      </c>
      <c r="BB28" s="17" t="e">
        <f t="shared" ca="1" si="17"/>
        <v>#N/A</v>
      </c>
      <c r="BC28" s="17" t="e">
        <f ca="1">INDEX(各栄養素!$1:$1048576,$AU28+8,$AT28+$AV28+AX28-2)</f>
        <v>#N/A</v>
      </c>
      <c r="BD28" s="17" t="e">
        <f ca="1">INDEX(各栄養素!$1:$1048576,$AU28+8,$AT28+$AV28+AY28-2)</f>
        <v>#N/A</v>
      </c>
      <c r="BE28" s="17" t="e">
        <f ca="1">INDEX(各栄養素!$1:$1048576,$AU28+8,$AT28+$AV28+AZ28-2)</f>
        <v>#N/A</v>
      </c>
      <c r="BF28" s="17" t="e">
        <f ca="1">INDEX(各栄養素!$1:$1048576,$AU28+8,$AT28+$AV28+BA28-2)</f>
        <v>#N/A</v>
      </c>
      <c r="BG28" s="17" t="e">
        <f ca="1">INDEX(各栄養素!$1:$1048576,$AU28+8,$AT28+$AV28+BB28-2)</f>
        <v>#N/A</v>
      </c>
      <c r="BH28" s="17" t="e">
        <f>MATCH($AR$2,各栄養素!$O$9:$O$27,0)</f>
        <v>#N/A</v>
      </c>
      <c r="BI28" s="17" t="e">
        <f ca="1">INDEX(各栄養素!$1:$1048576,$BH28+8,$AT28+$AV28+AX28-2)</f>
        <v>#N/A</v>
      </c>
      <c r="BJ28" s="17" t="e">
        <f ca="1">INDEX(各栄養素!$1:$1048576,$BH28+8,$AT28+$AV28+AY28-2)</f>
        <v>#N/A</v>
      </c>
      <c r="BK28" s="17" t="e">
        <f ca="1">INDEX(各栄養素!$1:$1048576,$BH28+8,$AT28+$AV28+AZ28-2)</f>
        <v>#N/A</v>
      </c>
      <c r="BL28" s="17" t="e">
        <f ca="1">INDEX(各栄養素!$1:$1048576,$BH28+8,$AT28+$AV28+BA28-2)</f>
        <v>#N/A</v>
      </c>
      <c r="BM28" s="17" t="e">
        <f ca="1">INDEX(各栄養素!$1:$1048576,$BH28+8,$AT28+$AV28+BB28-2)</f>
        <v>#N/A</v>
      </c>
      <c r="BN28" s="17">
        <f>MATCH($BN$16,各栄養素!$C$9:$C$30,0)</f>
        <v>21</v>
      </c>
      <c r="BO28" s="17" t="e">
        <f ca="1">INDEX(各栄養素!$1:$1048576,$BN28+8,$AT28+$AV28+AX28-2)</f>
        <v>#N/A</v>
      </c>
      <c r="BP28" s="17" t="e">
        <f ca="1">INDEX(各栄養素!$1:$1048576,$BN28+8,$AT28+$AV28+AY28-2)</f>
        <v>#N/A</v>
      </c>
      <c r="BQ28" s="17" t="e">
        <f ca="1">INDEX(各栄養素!$1:$1048576,$BN28+8,$AT28+$AV28+AZ28-2)</f>
        <v>#N/A</v>
      </c>
      <c r="BR28" s="17" t="e">
        <f ca="1">INDEX(各栄養素!$1:$1048576,$BN28+8,$AT28+$AV28+BA28-2)</f>
        <v>#N/A</v>
      </c>
      <c r="BS28" s="17" t="e">
        <f ca="1">INDEX(各栄養素!$1:$1048576,$BN28+8,$AT28+$AV28+BB28-2)</f>
        <v>#N/A</v>
      </c>
      <c r="BT28" s="15"/>
    </row>
    <row r="29" spans="2:74">
      <c r="B29" s="49" t="s">
        <v>184</v>
      </c>
      <c r="C29" s="50" t="s">
        <v>181</v>
      </c>
      <c r="D29" s="45" t="str">
        <f t="shared" ca="1" si="0"/>
        <v/>
      </c>
      <c r="E29" s="46" t="str">
        <f t="shared" ca="1" si="1"/>
        <v/>
      </c>
      <c r="F29" s="52" t="str">
        <f t="shared" ca="1" si="2"/>
        <v/>
      </c>
      <c r="G29" s="52" t="str">
        <f t="shared" ca="1" si="3"/>
        <v/>
      </c>
      <c r="H29" s="54" t="str">
        <f t="shared" ca="1" si="4"/>
        <v/>
      </c>
      <c r="I29" s="55"/>
      <c r="J29" s="55"/>
      <c r="K29" s="55"/>
      <c r="N29" s="26" t="s">
        <v>66</v>
      </c>
      <c r="AI29" s="32" t="str">
        <f t="shared" ca="1" si="12"/>
        <v/>
      </c>
      <c r="AJ29" s="32" t="str">
        <f t="shared" ca="1" si="13"/>
        <v/>
      </c>
      <c r="AK29" s="32" t="str">
        <f t="shared" ca="1" si="18"/>
        <v/>
      </c>
      <c r="AL29" s="32" t="str">
        <f t="shared" ca="1" si="19"/>
        <v/>
      </c>
      <c r="AM29" s="32" t="str">
        <f t="shared" ca="1" si="20"/>
        <v/>
      </c>
      <c r="AN29" s="32" t="str">
        <f t="shared" ca="1" si="21"/>
        <v/>
      </c>
      <c r="AO29" s="32" t="str">
        <f t="shared" ca="1" si="22"/>
        <v/>
      </c>
      <c r="AP29" s="32" t="str">
        <f t="shared" ca="1" si="23"/>
        <v/>
      </c>
      <c r="AQ29" s="32" t="str">
        <f t="shared" ca="1" si="24"/>
        <v/>
      </c>
      <c r="AR29" s="32" t="str">
        <f t="shared" ca="1" si="25"/>
        <v/>
      </c>
      <c r="AT29" s="17">
        <f t="shared" si="11"/>
        <v>60</v>
      </c>
      <c r="AU29" s="17">
        <f>MATCH($C$3,各栄養素!$O$9:$O$21,1)</f>
        <v>1</v>
      </c>
      <c r="AV29" s="17" t="e">
        <f t="shared" ca="1" si="15"/>
        <v>#N/A</v>
      </c>
      <c r="AW29" s="17">
        <f t="shared" ca="1" si="16"/>
        <v>2</v>
      </c>
      <c r="AX29" s="17" t="e">
        <f t="shared" ca="1" si="17"/>
        <v>#N/A</v>
      </c>
      <c r="AY29" s="17" t="e">
        <f t="shared" ca="1" si="17"/>
        <v>#N/A</v>
      </c>
      <c r="AZ29" s="17" t="e">
        <f t="shared" ca="1" si="17"/>
        <v>#N/A</v>
      </c>
      <c r="BA29" s="17" t="e">
        <f t="shared" ca="1" si="17"/>
        <v>#N/A</v>
      </c>
      <c r="BB29" s="17" t="e">
        <f t="shared" ca="1" si="17"/>
        <v>#N/A</v>
      </c>
      <c r="BC29" s="17" t="e">
        <f ca="1">INDEX(各栄養素!$1:$1048576,$AU29+8,$AT29+$AV29+AX29-2)</f>
        <v>#N/A</v>
      </c>
      <c r="BD29" s="17" t="e">
        <f ca="1">INDEX(各栄養素!$1:$1048576,$AU29+8,$AT29+$AV29+AY29-2)</f>
        <v>#N/A</v>
      </c>
      <c r="BE29" s="17" t="e">
        <f ca="1">INDEX(各栄養素!$1:$1048576,$AU29+8,$AT29+$AV29+AZ29-2)</f>
        <v>#N/A</v>
      </c>
      <c r="BF29" s="17" t="e">
        <f ca="1">INDEX(各栄養素!$1:$1048576,$AU29+8,$AT29+$AV29+BA29-2)</f>
        <v>#N/A</v>
      </c>
      <c r="BG29" s="17" t="e">
        <f ca="1">INDEX(各栄養素!$1:$1048576,$AU29+8,$AT29+$AV29+BB29-2)</f>
        <v>#N/A</v>
      </c>
      <c r="BH29" s="17" t="e">
        <f>MATCH($AR$2,各栄養素!$O$9:$O$27,0)</f>
        <v>#N/A</v>
      </c>
      <c r="BI29" s="17" t="e">
        <f ca="1">INDEX(各栄養素!$1:$1048576,$BH29+8,$AT29+$AV29+AX29-2)</f>
        <v>#N/A</v>
      </c>
      <c r="BJ29" s="17" t="e">
        <f ca="1">INDEX(各栄養素!$1:$1048576,$BH29+8,$AT29+$AV29+AY29-2)</f>
        <v>#N/A</v>
      </c>
      <c r="BK29" s="17" t="e">
        <f ca="1">INDEX(各栄養素!$1:$1048576,$BH29+8,$AT29+$AV29+AZ29-2)</f>
        <v>#N/A</v>
      </c>
      <c r="BL29" s="17" t="e">
        <f ca="1">INDEX(各栄養素!$1:$1048576,$BH29+8,$AT29+$AV29+BA29-2)</f>
        <v>#N/A</v>
      </c>
      <c r="BM29" s="17" t="e">
        <f ca="1">INDEX(各栄養素!$1:$1048576,$BH29+8,$AT29+$AV29+BB29-2)</f>
        <v>#N/A</v>
      </c>
      <c r="BN29" s="17">
        <f>MATCH($BN$16,各栄養素!$C$9:$C$30,0)</f>
        <v>21</v>
      </c>
      <c r="BO29" s="17" t="e">
        <f ca="1">INDEX(各栄養素!$1:$1048576,$BN29+8,$AT29+$AV29+AX29-2)</f>
        <v>#N/A</v>
      </c>
      <c r="BP29" s="17" t="e">
        <f ca="1">INDEX(各栄養素!$1:$1048576,$BN29+8,$AT29+$AV29+AY29-2)</f>
        <v>#N/A</v>
      </c>
      <c r="BQ29" s="17" t="e">
        <f ca="1">INDEX(各栄養素!$1:$1048576,$BN29+8,$AT29+$AV29+AZ29-2)</f>
        <v>#N/A</v>
      </c>
      <c r="BR29" s="17" t="e">
        <f ca="1">INDEX(各栄養素!$1:$1048576,$BN29+8,$AT29+$AV29+BA29-2)</f>
        <v>#N/A</v>
      </c>
      <c r="BS29" s="17" t="e">
        <f ca="1">INDEX(各栄養素!$1:$1048576,$BN29+8,$AT29+$AV29+BB29-2)</f>
        <v>#N/A</v>
      </c>
      <c r="BT29" s="15"/>
    </row>
    <row r="30" spans="2:74">
      <c r="B30" s="49" t="s">
        <v>185</v>
      </c>
      <c r="C30" s="50" t="s">
        <v>183</v>
      </c>
      <c r="D30" s="45" t="str">
        <f t="shared" ca="1" si="0"/>
        <v/>
      </c>
      <c r="E30" s="46" t="str">
        <f t="shared" ca="1" si="1"/>
        <v/>
      </c>
      <c r="F30" s="52" t="str">
        <f t="shared" ca="1" si="2"/>
        <v/>
      </c>
      <c r="G30" s="52" t="str">
        <f t="shared" ca="1" si="3"/>
        <v/>
      </c>
      <c r="H30" s="54" t="str">
        <f t="shared" ca="1" si="4"/>
        <v/>
      </c>
      <c r="I30" s="55"/>
      <c r="J30" s="55"/>
      <c r="K30" s="55"/>
      <c r="AI30" s="32" t="str">
        <f t="shared" ca="1" si="12"/>
        <v/>
      </c>
      <c r="AJ30" s="32" t="str">
        <f t="shared" ca="1" si="13"/>
        <v/>
      </c>
      <c r="AK30" s="32" t="str">
        <f t="shared" ca="1" si="18"/>
        <v/>
      </c>
      <c r="AL30" s="32" t="str">
        <f t="shared" ca="1" si="19"/>
        <v/>
      </c>
      <c r="AM30" s="32" t="str">
        <f t="shared" ca="1" si="20"/>
        <v/>
      </c>
      <c r="AN30" s="32" t="str">
        <f t="shared" ca="1" si="21"/>
        <v/>
      </c>
      <c r="AO30" s="32" t="str">
        <f t="shared" ca="1" si="22"/>
        <v/>
      </c>
      <c r="AP30" s="32" t="str">
        <f t="shared" ca="1" si="23"/>
        <v/>
      </c>
      <c r="AQ30" s="32" t="str">
        <f t="shared" ca="1" si="24"/>
        <v/>
      </c>
      <c r="AR30" s="32" t="str">
        <f t="shared" ca="1" si="25"/>
        <v/>
      </c>
      <c r="AT30" s="17">
        <f t="shared" si="11"/>
        <v>63</v>
      </c>
      <c r="AU30" s="17">
        <f>MATCH($C$3,各栄養素!$O$9:$O$21,1)</f>
        <v>1</v>
      </c>
      <c r="AV30" s="17" t="e">
        <f t="shared" ca="1" si="15"/>
        <v>#N/A</v>
      </c>
      <c r="AW30" s="17">
        <f t="shared" ca="1" si="16"/>
        <v>4</v>
      </c>
      <c r="AX30" s="17" t="e">
        <f t="shared" ref="AX30:BB39" ca="1" si="26">MATCH(AX$17,INDIRECT("各栄養素!"&amp;ADDRESS(7,$AT30+$AV30-1)&amp;":"&amp;ADDRESS(7,$AT30+$AV30+$AW30-2)),0)</f>
        <v>#N/A</v>
      </c>
      <c r="AY30" s="17" t="e">
        <f t="shared" ca="1" si="26"/>
        <v>#N/A</v>
      </c>
      <c r="AZ30" s="17" t="e">
        <f t="shared" ca="1" si="26"/>
        <v>#N/A</v>
      </c>
      <c r="BA30" s="17" t="e">
        <f t="shared" ca="1" si="26"/>
        <v>#N/A</v>
      </c>
      <c r="BB30" s="17" t="e">
        <f t="shared" ca="1" si="26"/>
        <v>#N/A</v>
      </c>
      <c r="BC30" s="17" t="e">
        <f ca="1">INDEX(各栄養素!$1:$1048576,$AU30+8,$AT30+$AV30+AX30-2)</f>
        <v>#N/A</v>
      </c>
      <c r="BD30" s="17" t="e">
        <f ca="1">INDEX(各栄養素!$1:$1048576,$AU30+8,$AT30+$AV30+AY30-2)</f>
        <v>#N/A</v>
      </c>
      <c r="BE30" s="17" t="e">
        <f ca="1">INDEX(各栄養素!$1:$1048576,$AU30+8,$AT30+$AV30+AZ30-2)</f>
        <v>#N/A</v>
      </c>
      <c r="BF30" s="17" t="e">
        <f ca="1">INDEX(各栄養素!$1:$1048576,$AU30+8,$AT30+$AV30+BA30-2)</f>
        <v>#N/A</v>
      </c>
      <c r="BG30" s="17" t="e">
        <f ca="1">INDEX(各栄養素!$1:$1048576,$AU30+8,$AT30+$AV30+BB30-2)</f>
        <v>#N/A</v>
      </c>
      <c r="BH30" s="17" t="e">
        <f>MATCH($AR$2,各栄養素!$O$9:$O$27,0)</f>
        <v>#N/A</v>
      </c>
      <c r="BI30" s="17" t="e">
        <f ca="1">INDEX(各栄養素!$1:$1048576,$BH30+8,$AT30+$AV30+AX30-2)</f>
        <v>#N/A</v>
      </c>
      <c r="BJ30" s="17" t="e">
        <f ca="1">INDEX(各栄養素!$1:$1048576,$BH30+8,$AT30+$AV30+AY30-2)</f>
        <v>#N/A</v>
      </c>
      <c r="BK30" s="17" t="e">
        <f ca="1">INDEX(各栄養素!$1:$1048576,$BH30+8,$AT30+$AV30+AZ30-2)</f>
        <v>#N/A</v>
      </c>
      <c r="BL30" s="17" t="e">
        <f ca="1">INDEX(各栄養素!$1:$1048576,$BH30+8,$AT30+$AV30+BA30-2)</f>
        <v>#N/A</v>
      </c>
      <c r="BM30" s="17" t="e">
        <f ca="1">INDEX(各栄養素!$1:$1048576,$BH30+8,$AT30+$AV30+BB30-2)</f>
        <v>#N/A</v>
      </c>
      <c r="BN30" s="17">
        <f>MATCH($BN$16,各栄養素!$C$9:$C$30,0)</f>
        <v>21</v>
      </c>
      <c r="BO30" s="17" t="e">
        <f ca="1">INDEX(各栄養素!$1:$1048576,$BN30+8,$AT30+$AV30+AX30-2)</f>
        <v>#N/A</v>
      </c>
      <c r="BP30" s="17" t="e">
        <f ca="1">INDEX(各栄養素!$1:$1048576,$BN30+8,$AT30+$AV30+AY30-2)</f>
        <v>#N/A</v>
      </c>
      <c r="BQ30" s="17" t="e">
        <f ca="1">INDEX(各栄養素!$1:$1048576,$BN30+8,$AT30+$AV30+AZ30-2)</f>
        <v>#N/A</v>
      </c>
      <c r="BR30" s="17" t="e">
        <f ca="1">INDEX(各栄養素!$1:$1048576,$BN30+8,$AT30+$AV30+BA30-2)</f>
        <v>#N/A</v>
      </c>
      <c r="BS30" s="17" t="e">
        <f ca="1">INDEX(各栄養素!$1:$1048576,$BN30+8,$AT30+$AV30+BB30-2)</f>
        <v>#N/A</v>
      </c>
      <c r="BT30" s="15"/>
    </row>
    <row r="31" spans="2:74">
      <c r="B31" s="49" t="s">
        <v>186</v>
      </c>
      <c r="C31" s="50" t="s">
        <v>183</v>
      </c>
      <c r="D31" s="45" t="str">
        <f t="shared" ca="1" si="0"/>
        <v/>
      </c>
      <c r="E31" s="46" t="str">
        <f t="shared" ca="1" si="1"/>
        <v/>
      </c>
      <c r="F31" s="52" t="str">
        <f t="shared" ca="1" si="2"/>
        <v/>
      </c>
      <c r="G31" s="52" t="str">
        <f t="shared" ca="1" si="3"/>
        <v/>
      </c>
      <c r="H31" s="54" t="str">
        <f t="shared" ca="1" si="4"/>
        <v/>
      </c>
      <c r="I31" s="55"/>
      <c r="J31" s="55"/>
      <c r="K31" s="55"/>
      <c r="AI31" s="32" t="str">
        <f t="shared" ca="1" si="12"/>
        <v/>
      </c>
      <c r="AJ31" s="32" t="str">
        <f t="shared" ca="1" si="13"/>
        <v/>
      </c>
      <c r="AK31" s="32" t="str">
        <f t="shared" ca="1" si="18"/>
        <v/>
      </c>
      <c r="AL31" s="32" t="str">
        <f t="shared" ca="1" si="19"/>
        <v/>
      </c>
      <c r="AM31" s="32" t="str">
        <f t="shared" ca="1" si="20"/>
        <v/>
      </c>
      <c r="AN31" s="32" t="str">
        <f t="shared" ca="1" si="21"/>
        <v/>
      </c>
      <c r="AO31" s="32" t="str">
        <f t="shared" ca="1" si="22"/>
        <v/>
      </c>
      <c r="AP31" s="32" t="str">
        <f t="shared" ca="1" si="23"/>
        <v/>
      </c>
      <c r="AQ31" s="32" t="str">
        <f t="shared" ca="1" si="24"/>
        <v/>
      </c>
      <c r="AR31" s="32" t="str">
        <f t="shared" ca="1" si="25"/>
        <v/>
      </c>
      <c r="AT31" s="17">
        <f t="shared" si="11"/>
        <v>70</v>
      </c>
      <c r="AU31" s="17">
        <f>MATCH($C$3,各栄養素!$O$9:$O$21,1)</f>
        <v>1</v>
      </c>
      <c r="AV31" s="17" t="e">
        <f t="shared" ca="1" si="15"/>
        <v>#N/A</v>
      </c>
      <c r="AW31" s="17">
        <f t="shared" ca="1" si="16"/>
        <v>4</v>
      </c>
      <c r="AX31" s="17" t="e">
        <f t="shared" ca="1" si="26"/>
        <v>#N/A</v>
      </c>
      <c r="AY31" s="17" t="e">
        <f t="shared" ca="1" si="26"/>
        <v>#N/A</v>
      </c>
      <c r="AZ31" s="17" t="e">
        <f t="shared" ca="1" si="26"/>
        <v>#N/A</v>
      </c>
      <c r="BA31" s="17" t="e">
        <f t="shared" ca="1" si="26"/>
        <v>#N/A</v>
      </c>
      <c r="BB31" s="17" t="e">
        <f t="shared" ca="1" si="26"/>
        <v>#N/A</v>
      </c>
      <c r="BC31" s="17" t="e">
        <f ca="1">INDEX(各栄養素!$1:$1048576,$AU31+8,$AT31+$AV31+AX31-2)</f>
        <v>#N/A</v>
      </c>
      <c r="BD31" s="17" t="e">
        <f ca="1">INDEX(各栄養素!$1:$1048576,$AU31+8,$AT31+$AV31+AY31-2)</f>
        <v>#N/A</v>
      </c>
      <c r="BE31" s="17" t="e">
        <f ca="1">INDEX(各栄養素!$1:$1048576,$AU31+8,$AT31+$AV31+AZ31-2)</f>
        <v>#N/A</v>
      </c>
      <c r="BF31" s="17" t="e">
        <f ca="1">INDEX(各栄養素!$1:$1048576,$AU31+8,$AT31+$AV31+BA31-2)</f>
        <v>#N/A</v>
      </c>
      <c r="BG31" s="17" t="e">
        <f ca="1">INDEX(各栄養素!$1:$1048576,$AU31+8,$AT31+$AV31+BB31-2)</f>
        <v>#N/A</v>
      </c>
      <c r="BH31" s="17" t="e">
        <f>MATCH($AR$2,各栄養素!$O$9:$O$27,0)</f>
        <v>#N/A</v>
      </c>
      <c r="BI31" s="17" t="e">
        <f ca="1">INDEX(各栄養素!$1:$1048576,$BH31+8,$AT31+$AV31+AX31-2)</f>
        <v>#N/A</v>
      </c>
      <c r="BJ31" s="17" t="e">
        <f ca="1">INDEX(各栄養素!$1:$1048576,$BH31+8,$AT31+$AV31+AY31-2)</f>
        <v>#N/A</v>
      </c>
      <c r="BK31" s="17" t="e">
        <f ca="1">INDEX(各栄養素!$1:$1048576,$BH31+8,$AT31+$AV31+AZ31-2)</f>
        <v>#N/A</v>
      </c>
      <c r="BL31" s="17" t="e">
        <f ca="1">INDEX(各栄養素!$1:$1048576,$BH31+8,$AT31+$AV31+BA31-2)</f>
        <v>#N/A</v>
      </c>
      <c r="BM31" s="17" t="e">
        <f ca="1">INDEX(各栄養素!$1:$1048576,$BH31+8,$AT31+$AV31+BB31-2)</f>
        <v>#N/A</v>
      </c>
      <c r="BN31" s="17">
        <f>MATCH($BN$16,各栄養素!$C$9:$C$30,0)</f>
        <v>21</v>
      </c>
      <c r="BO31" s="17" t="e">
        <f ca="1">INDEX(各栄養素!$1:$1048576,$BN31+8,$AT31+$AV31+AX31-2)</f>
        <v>#N/A</v>
      </c>
      <c r="BP31" s="17" t="e">
        <f ca="1">INDEX(各栄養素!$1:$1048576,$BN31+8,$AT31+$AV31+AY31-2)</f>
        <v>#N/A</v>
      </c>
      <c r="BQ31" s="17" t="e">
        <f ca="1">INDEX(各栄養素!$1:$1048576,$BN31+8,$AT31+$AV31+AZ31-2)</f>
        <v>#N/A</v>
      </c>
      <c r="BR31" s="17" t="e">
        <f ca="1">INDEX(各栄養素!$1:$1048576,$BN31+8,$AT31+$AV31+BA31-2)</f>
        <v>#N/A</v>
      </c>
      <c r="BS31" s="17" t="e">
        <f ca="1">INDEX(各栄養素!$1:$1048576,$BN31+8,$AT31+$AV31+BB31-2)</f>
        <v>#N/A</v>
      </c>
      <c r="BT31" s="15"/>
    </row>
    <row r="32" spans="2:74">
      <c r="B32" s="49" t="s">
        <v>187</v>
      </c>
      <c r="C32" s="50" t="s">
        <v>222</v>
      </c>
      <c r="D32" s="45" t="str">
        <f t="shared" ca="1" si="0"/>
        <v/>
      </c>
      <c r="E32" s="46" t="str">
        <f t="shared" ca="1" si="1"/>
        <v/>
      </c>
      <c r="F32" s="52" t="str">
        <f t="shared" ca="1" si="2"/>
        <v/>
      </c>
      <c r="G32" s="52" t="str">
        <f t="shared" ca="1" si="3"/>
        <v/>
      </c>
      <c r="H32" s="54" t="str">
        <f t="shared" ca="1" si="4"/>
        <v/>
      </c>
      <c r="I32" s="55"/>
      <c r="J32" s="55"/>
      <c r="K32" s="55"/>
      <c r="AI32" s="32" t="str">
        <f t="shared" ca="1" si="12"/>
        <v/>
      </c>
      <c r="AJ32" s="32" t="str">
        <f t="shared" ca="1" si="13"/>
        <v/>
      </c>
      <c r="AK32" s="32" t="str">
        <f t="shared" ca="1" si="18"/>
        <v/>
      </c>
      <c r="AL32" s="32" t="str">
        <f t="shared" ca="1" si="19"/>
        <v/>
      </c>
      <c r="AM32" s="32" t="str">
        <f t="shared" ca="1" si="20"/>
        <v/>
      </c>
      <c r="AN32" s="32" t="str">
        <f t="shared" ca="1" si="21"/>
        <v/>
      </c>
      <c r="AO32" s="32" t="str">
        <f t="shared" ca="1" si="22"/>
        <v/>
      </c>
      <c r="AP32" s="32" t="str">
        <f t="shared" ca="1" si="23"/>
        <v/>
      </c>
      <c r="AQ32" s="32" t="str">
        <f t="shared" ca="1" si="24"/>
        <v/>
      </c>
      <c r="AR32" s="32" t="str">
        <f t="shared" ca="1" si="25"/>
        <v/>
      </c>
      <c r="AT32" s="17">
        <f t="shared" si="11"/>
        <v>77</v>
      </c>
      <c r="AU32" s="17">
        <f>MATCH($C$3,各栄養素!$O$9:$O$21,1)</f>
        <v>1</v>
      </c>
      <c r="AV32" s="17" t="e">
        <f t="shared" ca="1" si="15"/>
        <v>#N/A</v>
      </c>
      <c r="AW32" s="17">
        <f t="shared" ca="1" si="16"/>
        <v>5</v>
      </c>
      <c r="AX32" s="17" t="e">
        <f t="shared" ca="1" si="26"/>
        <v>#N/A</v>
      </c>
      <c r="AY32" s="17" t="e">
        <f t="shared" ca="1" si="26"/>
        <v>#N/A</v>
      </c>
      <c r="AZ32" s="17" t="e">
        <f t="shared" ca="1" si="26"/>
        <v>#N/A</v>
      </c>
      <c r="BA32" s="17" t="e">
        <f t="shared" ca="1" si="26"/>
        <v>#N/A</v>
      </c>
      <c r="BB32" s="17" t="e">
        <f t="shared" ca="1" si="26"/>
        <v>#N/A</v>
      </c>
      <c r="BC32" s="17" t="e">
        <f ca="1">INDEX(各栄養素!$1:$1048576,$AU32+8,$AT32+$AV32+AX32-2)</f>
        <v>#N/A</v>
      </c>
      <c r="BD32" s="17" t="e">
        <f ca="1">INDEX(各栄養素!$1:$1048576,$AU32+8,$AT32+$AV32+AY32-2)</f>
        <v>#N/A</v>
      </c>
      <c r="BE32" s="17" t="e">
        <f ca="1">INDEX(各栄養素!$1:$1048576,$AU32+8,$AT32+$AV32+AZ32-2)</f>
        <v>#N/A</v>
      </c>
      <c r="BF32" s="17" t="e">
        <f ca="1">INDEX(各栄養素!$1:$1048576,$AU32+8,$AT32+$AV32+BA32-2)</f>
        <v>#N/A</v>
      </c>
      <c r="BG32" s="17" t="e">
        <f ca="1">INDEX(各栄養素!$1:$1048576,$AU32+8,$AT32+$AV32+BB32-2)</f>
        <v>#N/A</v>
      </c>
      <c r="BH32" s="17" t="e">
        <f>MATCH($AR$2,各栄養素!$O$9:$O$27,0)</f>
        <v>#N/A</v>
      </c>
      <c r="BI32" s="17" t="e">
        <f ca="1">INDEX(各栄養素!$1:$1048576,$BH32+8,$AT32+$AV32+AX32-2)</f>
        <v>#N/A</v>
      </c>
      <c r="BJ32" s="17" t="e">
        <f ca="1">INDEX(各栄養素!$1:$1048576,$BH32+8,$AT32+$AV32+AY32-2)</f>
        <v>#N/A</v>
      </c>
      <c r="BK32" s="17" t="e">
        <f ca="1">INDEX(各栄養素!$1:$1048576,$BH32+8,$AT32+$AV32+AZ32-2)</f>
        <v>#N/A</v>
      </c>
      <c r="BL32" s="17" t="e">
        <f ca="1">INDEX(各栄養素!$1:$1048576,$BH32+8,$AT32+$AV32+BA32-2)</f>
        <v>#N/A</v>
      </c>
      <c r="BM32" s="17" t="e">
        <f ca="1">INDEX(各栄養素!$1:$1048576,$BH32+8,$AT32+$AV32+BB32-2)</f>
        <v>#N/A</v>
      </c>
      <c r="BN32" s="17">
        <f>MATCH($BN$16,各栄養素!$C$9:$C$30,0)</f>
        <v>21</v>
      </c>
      <c r="BO32" s="17" t="e">
        <f ca="1">INDEX(各栄養素!$1:$1048576,$BN32+8,$AT32+$AV32+AX32-2)</f>
        <v>#N/A</v>
      </c>
      <c r="BP32" s="17" t="e">
        <f ca="1">INDEX(各栄養素!$1:$1048576,$BN32+8,$AT32+$AV32+AY32-2)</f>
        <v>#N/A</v>
      </c>
      <c r="BQ32" s="17" t="e">
        <f ca="1">INDEX(各栄養素!$1:$1048576,$BN32+8,$AT32+$AV32+AZ32-2)</f>
        <v>#N/A</v>
      </c>
      <c r="BR32" s="17" t="e">
        <f ca="1">INDEX(各栄養素!$1:$1048576,$BN32+8,$AT32+$AV32+BA32-2)</f>
        <v>#N/A</v>
      </c>
      <c r="BS32" s="17" t="e">
        <f ca="1">INDEX(各栄養素!$1:$1048576,$BN32+8,$AT32+$AV32+BB32-2)</f>
        <v>#N/A</v>
      </c>
      <c r="BT32" s="15"/>
    </row>
    <row r="33" spans="2:73">
      <c r="B33" s="49" t="s">
        <v>188</v>
      </c>
      <c r="C33" s="50" t="s">
        <v>183</v>
      </c>
      <c r="D33" s="45" t="str">
        <f t="shared" ca="1" si="0"/>
        <v/>
      </c>
      <c r="E33" s="46" t="str">
        <f t="shared" ca="1" si="1"/>
        <v/>
      </c>
      <c r="F33" s="52" t="str">
        <f t="shared" ca="1" si="2"/>
        <v/>
      </c>
      <c r="G33" s="52" t="str">
        <f t="shared" ca="1" si="3"/>
        <v/>
      </c>
      <c r="H33" s="54" t="str">
        <f t="shared" ca="1" si="4"/>
        <v/>
      </c>
      <c r="I33" s="55"/>
      <c r="J33" s="55"/>
      <c r="K33" s="55"/>
      <c r="AI33" s="32" t="str">
        <f t="shared" ca="1" si="12"/>
        <v/>
      </c>
      <c r="AJ33" s="32" t="str">
        <f t="shared" ca="1" si="13"/>
        <v/>
      </c>
      <c r="AK33" s="32" t="str">
        <f t="shared" ca="1" si="18"/>
        <v/>
      </c>
      <c r="AL33" s="32" t="str">
        <f t="shared" ca="1" si="19"/>
        <v/>
      </c>
      <c r="AM33" s="32" t="str">
        <f t="shared" ca="1" si="20"/>
        <v/>
      </c>
      <c r="AN33" s="32" t="str">
        <f t="shared" ca="1" si="21"/>
        <v/>
      </c>
      <c r="AO33" s="32" t="str">
        <f t="shared" ca="1" si="22"/>
        <v/>
      </c>
      <c r="AP33" s="32" t="str">
        <f t="shared" ca="1" si="23"/>
        <v/>
      </c>
      <c r="AQ33" s="32" t="str">
        <f t="shared" ca="1" si="24"/>
        <v/>
      </c>
      <c r="AR33" s="32" t="str">
        <f t="shared" ca="1" si="25"/>
        <v/>
      </c>
      <c r="AT33" s="17">
        <f t="shared" si="11"/>
        <v>86</v>
      </c>
      <c r="AU33" s="17">
        <f>MATCH($C$3,各栄養素!$O$9:$O$21,1)</f>
        <v>1</v>
      </c>
      <c r="AV33" s="17" t="e">
        <f t="shared" ca="1" si="15"/>
        <v>#N/A</v>
      </c>
      <c r="AW33" s="17">
        <f t="shared" ca="1" si="16"/>
        <v>5</v>
      </c>
      <c r="AX33" s="17" t="e">
        <f t="shared" ca="1" si="26"/>
        <v>#N/A</v>
      </c>
      <c r="AY33" s="17" t="e">
        <f t="shared" ca="1" si="26"/>
        <v>#N/A</v>
      </c>
      <c r="AZ33" s="17" t="e">
        <f t="shared" ca="1" si="26"/>
        <v>#N/A</v>
      </c>
      <c r="BA33" s="17" t="e">
        <f t="shared" ca="1" si="26"/>
        <v>#N/A</v>
      </c>
      <c r="BB33" s="17" t="e">
        <f t="shared" ca="1" si="26"/>
        <v>#N/A</v>
      </c>
      <c r="BC33" s="17" t="e">
        <f ca="1">INDEX(各栄養素!$1:$1048576,$AU33+8,$AT33+$AV33+AX33-2)</f>
        <v>#N/A</v>
      </c>
      <c r="BD33" s="17" t="e">
        <f ca="1">INDEX(各栄養素!$1:$1048576,$AU33+8,$AT33+$AV33+AY33-2)</f>
        <v>#N/A</v>
      </c>
      <c r="BE33" s="17" t="e">
        <f ca="1">INDEX(各栄養素!$1:$1048576,$AU33+8,$AT33+$AV33+AZ33-2)</f>
        <v>#N/A</v>
      </c>
      <c r="BF33" s="17" t="e">
        <f ca="1">INDEX(各栄養素!$1:$1048576,$AU33+8,$AT33+$AV33+BA33-2)</f>
        <v>#N/A</v>
      </c>
      <c r="BG33" s="17" t="e">
        <f ca="1">INDEX(各栄養素!$1:$1048576,$AU33+8,$AT33+$AV33+BB33-2)</f>
        <v>#N/A</v>
      </c>
      <c r="BH33" s="17" t="e">
        <f>MATCH($AR$2,各栄養素!$O$9:$O$27,0)</f>
        <v>#N/A</v>
      </c>
      <c r="BI33" s="17" t="e">
        <f ca="1">INDEX(各栄養素!$1:$1048576,$BH33+8,$AT33+$AV33+AX33-2)</f>
        <v>#N/A</v>
      </c>
      <c r="BJ33" s="17" t="e">
        <f ca="1">INDEX(各栄養素!$1:$1048576,$BH33+8,$AT33+$AV33+AY33-2)</f>
        <v>#N/A</v>
      </c>
      <c r="BK33" s="17" t="e">
        <f ca="1">INDEX(各栄養素!$1:$1048576,$BH33+8,$AT33+$AV33+AZ33-2)</f>
        <v>#N/A</v>
      </c>
      <c r="BL33" s="17" t="e">
        <f ca="1">INDEX(各栄養素!$1:$1048576,$BH33+8,$AT33+$AV33+BA33-2)</f>
        <v>#N/A</v>
      </c>
      <c r="BM33" s="17" t="e">
        <f ca="1">INDEX(各栄養素!$1:$1048576,$BH33+8,$AT33+$AV33+BB33-2)</f>
        <v>#N/A</v>
      </c>
      <c r="BN33" s="17">
        <f>MATCH($BN$16,各栄養素!$C$9:$C$30,0)</f>
        <v>21</v>
      </c>
      <c r="BO33" s="17" t="e">
        <f ca="1">INDEX(各栄養素!$1:$1048576,$BN33+8,$AT33+$AV33+AX33-2)</f>
        <v>#N/A</v>
      </c>
      <c r="BP33" s="17" t="e">
        <f ca="1">INDEX(各栄養素!$1:$1048576,$BN33+8,$AT33+$AV33+AY33-2)</f>
        <v>#N/A</v>
      </c>
      <c r="BQ33" s="17" t="e">
        <f ca="1">INDEX(各栄養素!$1:$1048576,$BN33+8,$AT33+$AV33+AZ33-2)</f>
        <v>#N/A</v>
      </c>
      <c r="BR33" s="17" t="e">
        <f ca="1">INDEX(各栄養素!$1:$1048576,$BN33+8,$AT33+$AV33+BA33-2)</f>
        <v>#N/A</v>
      </c>
      <c r="BS33" s="17" t="e">
        <f ca="1">INDEX(各栄養素!$1:$1048576,$BN33+8,$AT33+$AV33+BB33-2)</f>
        <v>#N/A</v>
      </c>
      <c r="BT33" s="15"/>
    </row>
    <row r="34" spans="2:73">
      <c r="B34" s="49" t="s">
        <v>189</v>
      </c>
      <c r="C34" s="50" t="s">
        <v>181</v>
      </c>
      <c r="D34" s="45" t="str">
        <f t="shared" ca="1" si="0"/>
        <v/>
      </c>
      <c r="E34" s="46" t="str">
        <f t="shared" ca="1" si="1"/>
        <v/>
      </c>
      <c r="F34" s="52" t="str">
        <f t="shared" ca="1" si="2"/>
        <v/>
      </c>
      <c r="G34" s="52" t="str">
        <f t="shared" ca="1" si="3"/>
        <v/>
      </c>
      <c r="H34" s="54" t="str">
        <f t="shared" ca="1" si="4"/>
        <v/>
      </c>
      <c r="I34" s="55"/>
      <c r="J34" s="55"/>
      <c r="K34" s="55"/>
      <c r="AI34" s="32" t="str">
        <f t="shared" ca="1" si="12"/>
        <v/>
      </c>
      <c r="AJ34" s="32" t="str">
        <f t="shared" ca="1" si="13"/>
        <v/>
      </c>
      <c r="AK34" s="32" t="str">
        <f t="shared" ca="1" si="18"/>
        <v/>
      </c>
      <c r="AL34" s="32" t="str">
        <f t="shared" ca="1" si="19"/>
        <v/>
      </c>
      <c r="AM34" s="32" t="str">
        <f t="shared" ca="1" si="20"/>
        <v/>
      </c>
      <c r="AN34" s="32" t="str">
        <f t="shared" ca="1" si="21"/>
        <v/>
      </c>
      <c r="AO34" s="32" t="str">
        <f t="shared" ca="1" si="22"/>
        <v/>
      </c>
      <c r="AP34" s="32" t="str">
        <f t="shared" ca="1" si="23"/>
        <v/>
      </c>
      <c r="AQ34" s="32" t="str">
        <f t="shared" ca="1" si="24"/>
        <v/>
      </c>
      <c r="AR34" s="32" t="str">
        <f t="shared" ca="1" si="25"/>
        <v/>
      </c>
      <c r="AT34" s="17">
        <f t="shared" si="11"/>
        <v>95</v>
      </c>
      <c r="AU34" s="17">
        <f>MATCH($C$3,各栄養素!$O$9:$O$21,1)</f>
        <v>1</v>
      </c>
      <c r="AV34" s="17" t="e">
        <f t="shared" ca="1" si="15"/>
        <v>#N/A</v>
      </c>
      <c r="AW34" s="17">
        <f t="shared" ca="1" si="16"/>
        <v>4</v>
      </c>
      <c r="AX34" s="17" t="e">
        <f t="shared" ca="1" si="26"/>
        <v>#N/A</v>
      </c>
      <c r="AY34" s="17" t="e">
        <f t="shared" ca="1" si="26"/>
        <v>#N/A</v>
      </c>
      <c r="AZ34" s="17" t="e">
        <f t="shared" ca="1" si="26"/>
        <v>#N/A</v>
      </c>
      <c r="BA34" s="17" t="e">
        <f t="shared" ca="1" si="26"/>
        <v>#N/A</v>
      </c>
      <c r="BB34" s="17" t="e">
        <f t="shared" ca="1" si="26"/>
        <v>#N/A</v>
      </c>
      <c r="BC34" s="17" t="e">
        <f ca="1">INDEX(各栄養素!$1:$1048576,$AU34+8,$AT34+$AV34+AX34-2)</f>
        <v>#N/A</v>
      </c>
      <c r="BD34" s="17" t="e">
        <f ca="1">INDEX(各栄養素!$1:$1048576,$AU34+8,$AT34+$AV34+AY34-2)</f>
        <v>#N/A</v>
      </c>
      <c r="BE34" s="17" t="e">
        <f ca="1">INDEX(各栄養素!$1:$1048576,$AU34+8,$AT34+$AV34+AZ34-2)</f>
        <v>#N/A</v>
      </c>
      <c r="BF34" s="17" t="e">
        <f ca="1">INDEX(各栄養素!$1:$1048576,$AU34+8,$AT34+$AV34+BA34-2)</f>
        <v>#N/A</v>
      </c>
      <c r="BG34" s="17" t="e">
        <f ca="1">INDEX(各栄養素!$1:$1048576,$AU34+8,$AT34+$AV34+BB34-2)</f>
        <v>#N/A</v>
      </c>
      <c r="BH34" s="17" t="e">
        <f>MATCH($AR$2,各栄養素!$O$9:$O$27,0)</f>
        <v>#N/A</v>
      </c>
      <c r="BI34" s="17" t="e">
        <f ca="1">INDEX(各栄養素!$1:$1048576,$BH34+8,$AT34+$AV34+AX34-2)</f>
        <v>#N/A</v>
      </c>
      <c r="BJ34" s="17" t="e">
        <f ca="1">INDEX(各栄養素!$1:$1048576,$BH34+8,$AT34+$AV34+AY34-2)</f>
        <v>#N/A</v>
      </c>
      <c r="BK34" s="17" t="e">
        <f ca="1">INDEX(各栄養素!$1:$1048576,$BH34+8,$AT34+$AV34+AZ34-2)</f>
        <v>#N/A</v>
      </c>
      <c r="BL34" s="17" t="e">
        <f ca="1">INDEX(各栄養素!$1:$1048576,$BH34+8,$AT34+$AV34+BA34-2)</f>
        <v>#N/A</v>
      </c>
      <c r="BM34" s="17" t="e">
        <f ca="1">INDEX(各栄養素!$1:$1048576,$BH34+8,$AT34+$AV34+BB34-2)</f>
        <v>#N/A</v>
      </c>
      <c r="BN34" s="17">
        <f>MATCH($BN$16,各栄養素!$C$9:$C$30,0)</f>
        <v>21</v>
      </c>
      <c r="BO34" s="17" t="e">
        <f ca="1">INDEX(各栄養素!$1:$1048576,$BN34+8,$AT34+$AV34+AX34-2)</f>
        <v>#N/A</v>
      </c>
      <c r="BP34" s="17" t="e">
        <f ca="1">INDEX(各栄養素!$1:$1048576,$BN34+8,$AT34+$AV34+AY34-2)</f>
        <v>#N/A</v>
      </c>
      <c r="BQ34" s="17" t="e">
        <f ca="1">INDEX(各栄養素!$1:$1048576,$BN34+8,$AT34+$AV34+AZ34-2)</f>
        <v>#N/A</v>
      </c>
      <c r="BR34" s="17" t="e">
        <f ca="1">INDEX(各栄養素!$1:$1048576,$BN34+8,$AT34+$AV34+BA34-2)</f>
        <v>#N/A</v>
      </c>
      <c r="BS34" s="17" t="e">
        <f ca="1">INDEX(各栄養素!$1:$1048576,$BN34+8,$AT34+$AV34+BB34-2)</f>
        <v>#N/A</v>
      </c>
      <c r="BT34" s="15"/>
    </row>
    <row r="35" spans="2:73">
      <c r="B35" s="49" t="s">
        <v>190</v>
      </c>
      <c r="C35" s="50" t="s">
        <v>181</v>
      </c>
      <c r="D35" s="45" t="str">
        <f t="shared" ca="1" si="0"/>
        <v/>
      </c>
      <c r="E35" s="46" t="str">
        <f t="shared" ca="1" si="1"/>
        <v/>
      </c>
      <c r="F35" s="52" t="str">
        <f t="shared" ca="1" si="2"/>
        <v/>
      </c>
      <c r="G35" s="52" t="str">
        <f t="shared" ca="1" si="3"/>
        <v/>
      </c>
      <c r="H35" s="54" t="str">
        <f t="shared" ca="1" si="4"/>
        <v/>
      </c>
      <c r="I35" s="55"/>
      <c r="J35" s="55"/>
      <c r="K35" s="55"/>
      <c r="AI35" s="32" t="str">
        <f t="shared" ca="1" si="12"/>
        <v/>
      </c>
      <c r="AJ35" s="32" t="str">
        <f t="shared" ca="1" si="13"/>
        <v/>
      </c>
      <c r="AK35" s="32" t="str">
        <f t="shared" ca="1" si="18"/>
        <v/>
      </c>
      <c r="AL35" s="32" t="str">
        <f t="shared" ca="1" si="19"/>
        <v/>
      </c>
      <c r="AM35" s="32" t="str">
        <f t="shared" ca="1" si="20"/>
        <v/>
      </c>
      <c r="AN35" s="32" t="str">
        <f t="shared" ca="1" si="21"/>
        <v/>
      </c>
      <c r="AO35" s="32" t="str">
        <f t="shared" ca="1" si="22"/>
        <v/>
      </c>
      <c r="AP35" s="32" t="str">
        <f t="shared" ca="1" si="23"/>
        <v/>
      </c>
      <c r="AQ35" s="32" t="str">
        <f t="shared" ca="1" si="24"/>
        <v/>
      </c>
      <c r="AR35" s="32" t="str">
        <f t="shared" ca="1" si="25"/>
        <v/>
      </c>
      <c r="AT35" s="17">
        <f t="shared" si="11"/>
        <v>102</v>
      </c>
      <c r="AU35" s="17">
        <f>MATCH($C$3,各栄養素!$O$9:$O$21,1)</f>
        <v>1</v>
      </c>
      <c r="AV35" s="17" t="e">
        <f t="shared" ca="1" si="15"/>
        <v>#N/A</v>
      </c>
      <c r="AW35" s="17">
        <f t="shared" ca="1" si="16"/>
        <v>5</v>
      </c>
      <c r="AX35" s="17" t="e">
        <f t="shared" ca="1" si="26"/>
        <v>#N/A</v>
      </c>
      <c r="AY35" s="17" t="e">
        <f t="shared" ca="1" si="26"/>
        <v>#N/A</v>
      </c>
      <c r="AZ35" s="17" t="e">
        <f t="shared" ca="1" si="26"/>
        <v>#N/A</v>
      </c>
      <c r="BA35" s="17" t="e">
        <f t="shared" ca="1" si="26"/>
        <v>#N/A</v>
      </c>
      <c r="BB35" s="17" t="e">
        <f t="shared" ca="1" si="26"/>
        <v>#N/A</v>
      </c>
      <c r="BC35" s="17" t="e">
        <f ca="1">INDEX(各栄養素!$1:$1048576,$AU35+8,$AT35+$AV35+AX35-2)</f>
        <v>#N/A</v>
      </c>
      <c r="BD35" s="17" t="e">
        <f ca="1">INDEX(各栄養素!$1:$1048576,$AU35+8,$AT35+$AV35+AY35-2)</f>
        <v>#N/A</v>
      </c>
      <c r="BE35" s="17" t="e">
        <f ca="1">INDEX(各栄養素!$1:$1048576,$AU35+8,$AT35+$AV35+AZ35-2)</f>
        <v>#N/A</v>
      </c>
      <c r="BF35" s="17" t="e">
        <f ca="1">INDEX(各栄養素!$1:$1048576,$AU35+8,$AT35+$AV35+BA35-2)</f>
        <v>#N/A</v>
      </c>
      <c r="BG35" s="17" t="e">
        <f ca="1">INDEX(各栄養素!$1:$1048576,$AU35+8,$AT35+$AV35+BB35-2)</f>
        <v>#N/A</v>
      </c>
      <c r="BH35" s="17" t="e">
        <f>MATCH($AR$2,各栄養素!$O$9:$O$27,0)</f>
        <v>#N/A</v>
      </c>
      <c r="BI35" s="17" t="e">
        <f ca="1">INDEX(各栄養素!$1:$1048576,$BH35+8,$AT35+$AV35+AX35-2)</f>
        <v>#N/A</v>
      </c>
      <c r="BJ35" s="17" t="e">
        <f ca="1">INDEX(各栄養素!$1:$1048576,$BH35+8,$AT35+$AV35+AY35-2)</f>
        <v>#N/A</v>
      </c>
      <c r="BK35" s="17" t="e">
        <f ca="1">INDEX(各栄養素!$1:$1048576,$BH35+8,$AT35+$AV35+AZ35-2)</f>
        <v>#N/A</v>
      </c>
      <c r="BL35" s="17" t="e">
        <f ca="1">INDEX(各栄養素!$1:$1048576,$BH35+8,$AT35+$AV35+BA35-2)</f>
        <v>#N/A</v>
      </c>
      <c r="BM35" s="17" t="e">
        <f ca="1">INDEX(各栄養素!$1:$1048576,$BH35+8,$AT35+$AV35+BB35-2)</f>
        <v>#N/A</v>
      </c>
      <c r="BN35" s="17">
        <f>MATCH($BN$16,各栄養素!$C$9:$C$30,0)</f>
        <v>21</v>
      </c>
      <c r="BO35" s="17" t="e">
        <f ca="1">INDEX(各栄養素!$1:$1048576,$BN35+8,$AT35+$AV35+AX35-2)</f>
        <v>#N/A</v>
      </c>
      <c r="BP35" s="17" t="e">
        <f ca="1">INDEX(各栄養素!$1:$1048576,$BN35+8,$AT35+$AV35+AY35-2)</f>
        <v>#N/A</v>
      </c>
      <c r="BQ35" s="17" t="e">
        <f ca="1">INDEX(各栄養素!$1:$1048576,$BN35+8,$AT35+$AV35+AZ35-2)</f>
        <v>#N/A</v>
      </c>
      <c r="BR35" s="17" t="e">
        <f ca="1">INDEX(各栄養素!$1:$1048576,$BN35+8,$AT35+$AV35+BA35-2)</f>
        <v>#N/A</v>
      </c>
      <c r="BS35" s="17" t="e">
        <f ca="1">INDEX(各栄養素!$1:$1048576,$BN35+8,$AT35+$AV35+BB35-2)</f>
        <v>#N/A</v>
      </c>
      <c r="BT35" s="15"/>
    </row>
    <row r="36" spans="2:73">
      <c r="B36" s="49" t="s">
        <v>191</v>
      </c>
      <c r="C36" s="50" t="s">
        <v>183</v>
      </c>
      <c r="D36" s="51" t="str">
        <f t="shared" ca="1" si="0"/>
        <v/>
      </c>
      <c r="E36" s="46" t="str">
        <f t="shared" ca="1" si="1"/>
        <v/>
      </c>
      <c r="F36" s="52" t="str">
        <f t="shared" ca="1" si="2"/>
        <v/>
      </c>
      <c r="G36" s="52" t="str">
        <f t="shared" ca="1" si="3"/>
        <v/>
      </c>
      <c r="H36" s="54" t="str">
        <f t="shared" ca="1" si="4"/>
        <v/>
      </c>
      <c r="I36" s="55"/>
      <c r="J36" s="55"/>
      <c r="K36" s="55"/>
      <c r="AI36" s="32" t="str">
        <f t="shared" ca="1" si="12"/>
        <v/>
      </c>
      <c r="AJ36" s="32" t="str">
        <f t="shared" ca="1" si="13"/>
        <v/>
      </c>
      <c r="AK36" s="32" t="str">
        <f t="shared" ca="1" si="18"/>
        <v/>
      </c>
      <c r="AL36" s="32" t="str">
        <f t="shared" ca="1" si="19"/>
        <v/>
      </c>
      <c r="AM36" s="32" t="str">
        <f t="shared" ca="1" si="20"/>
        <v/>
      </c>
      <c r="AN36" s="32" t="str">
        <f t="shared" ca="1" si="21"/>
        <v/>
      </c>
      <c r="AO36" s="32" t="str">
        <f t="shared" ca="1" si="22"/>
        <v/>
      </c>
      <c r="AP36" s="32" t="str">
        <f t="shared" ca="1" si="23"/>
        <v/>
      </c>
      <c r="AQ36" s="32" t="str">
        <f t="shared" ca="1" si="24"/>
        <v/>
      </c>
      <c r="AR36" s="32" t="str">
        <f t="shared" ca="1" si="25"/>
        <v/>
      </c>
      <c r="AT36" s="17">
        <f t="shared" si="11"/>
        <v>111</v>
      </c>
      <c r="AU36" s="17">
        <f>MATCH($C$3,各栄養素!$O$9:$O$21,1)</f>
        <v>1</v>
      </c>
      <c r="AV36" s="17" t="e">
        <f t="shared" ca="1" si="15"/>
        <v>#N/A</v>
      </c>
      <c r="AW36" s="17">
        <f t="shared" ca="1" si="16"/>
        <v>2</v>
      </c>
      <c r="AX36" s="17" t="e">
        <f t="shared" ca="1" si="26"/>
        <v>#N/A</v>
      </c>
      <c r="AY36" s="17" t="e">
        <f t="shared" ca="1" si="26"/>
        <v>#N/A</v>
      </c>
      <c r="AZ36" s="17" t="e">
        <f t="shared" ca="1" si="26"/>
        <v>#N/A</v>
      </c>
      <c r="BA36" s="17" t="e">
        <f t="shared" ca="1" si="26"/>
        <v>#N/A</v>
      </c>
      <c r="BB36" s="17" t="e">
        <f t="shared" ca="1" si="26"/>
        <v>#N/A</v>
      </c>
      <c r="BC36" s="17" t="e">
        <f ca="1">INDEX(各栄養素!$1:$1048576,$AU36+8,$AT36+$AV36+AX36-2)</f>
        <v>#N/A</v>
      </c>
      <c r="BD36" s="17" t="e">
        <f ca="1">INDEX(各栄養素!$1:$1048576,$AU36+8,$AT36+$AV36+AY36-2)</f>
        <v>#N/A</v>
      </c>
      <c r="BE36" s="17" t="e">
        <f ca="1">INDEX(各栄養素!$1:$1048576,$AU36+8,$AT36+$AV36+AZ36-2)</f>
        <v>#N/A</v>
      </c>
      <c r="BF36" s="17" t="e">
        <f ca="1">INDEX(各栄養素!$1:$1048576,$AU36+8,$AT36+$AV36+BA36-2)</f>
        <v>#N/A</v>
      </c>
      <c r="BG36" s="17" t="e">
        <f ca="1">INDEX(各栄養素!$1:$1048576,$AU36+8,$AT36+$AV36+BB36-2)</f>
        <v>#N/A</v>
      </c>
      <c r="BH36" s="17" t="e">
        <f>MATCH($AR$2,各栄養素!$O$9:$O$27,0)</f>
        <v>#N/A</v>
      </c>
      <c r="BI36" s="17" t="e">
        <f ca="1">INDEX(各栄養素!$1:$1048576,$BH36+8,$AT36+$AV36+AX36-2)</f>
        <v>#N/A</v>
      </c>
      <c r="BJ36" s="17" t="e">
        <f ca="1">INDEX(各栄養素!$1:$1048576,$BH36+8,$AT36+$AV36+AY36-2)</f>
        <v>#N/A</v>
      </c>
      <c r="BK36" s="17" t="e">
        <f ca="1">INDEX(各栄養素!$1:$1048576,$BH36+8,$AT36+$AV36+AZ36-2)</f>
        <v>#N/A</v>
      </c>
      <c r="BL36" s="17" t="e">
        <f ca="1">INDEX(各栄養素!$1:$1048576,$BH36+8,$AT36+$AV36+BA36-2)</f>
        <v>#N/A</v>
      </c>
      <c r="BM36" s="17" t="e">
        <f ca="1">INDEX(各栄養素!$1:$1048576,$BH36+8,$AT36+$AV36+BB36-2)</f>
        <v>#N/A</v>
      </c>
      <c r="BN36" s="17">
        <f>MATCH($BN$16,各栄養素!$C$9:$C$30,0)</f>
        <v>21</v>
      </c>
      <c r="BO36" s="17" t="e">
        <f ca="1">INDEX(各栄養素!$1:$1048576,$BN36+8,$AT36+$AV36+AX36-2)</f>
        <v>#N/A</v>
      </c>
      <c r="BP36" s="17" t="e">
        <f ca="1">INDEX(各栄養素!$1:$1048576,$BN36+8,$AT36+$AV36+AY36-2)</f>
        <v>#N/A</v>
      </c>
      <c r="BQ36" s="17" t="e">
        <f ca="1">INDEX(各栄養素!$1:$1048576,$BN36+8,$AT36+$AV36+AZ36-2)</f>
        <v>#N/A</v>
      </c>
      <c r="BR36" s="17" t="e">
        <f ca="1">INDEX(各栄養素!$1:$1048576,$BN36+8,$AT36+$AV36+BA36-2)</f>
        <v>#N/A</v>
      </c>
      <c r="BS36" s="17" t="e">
        <f ca="1">INDEX(各栄養素!$1:$1048576,$BN36+8,$AT36+$AV36+BB36-2)</f>
        <v>#N/A</v>
      </c>
      <c r="BT36" s="15"/>
    </row>
    <row r="37" spans="2:73">
      <c r="B37" s="49" t="s">
        <v>192</v>
      </c>
      <c r="C37" s="50" t="s">
        <v>181</v>
      </c>
      <c r="D37" s="51" t="str">
        <f t="shared" ca="1" si="0"/>
        <v/>
      </c>
      <c r="E37" s="46" t="str">
        <f t="shared" ca="1" si="1"/>
        <v/>
      </c>
      <c r="F37" s="52" t="str">
        <f t="shared" ca="1" si="2"/>
        <v/>
      </c>
      <c r="G37" s="52" t="str">
        <f t="shared" ca="1" si="3"/>
        <v/>
      </c>
      <c r="H37" s="54" t="str">
        <f t="shared" ca="1" si="4"/>
        <v/>
      </c>
      <c r="I37" s="55"/>
      <c r="J37" s="55"/>
      <c r="K37" s="55"/>
      <c r="AI37" s="32" t="str">
        <f t="shared" ca="1" si="12"/>
        <v/>
      </c>
      <c r="AJ37" s="32" t="str">
        <f t="shared" ca="1" si="13"/>
        <v/>
      </c>
      <c r="AK37" s="32" t="str">
        <f t="shared" ca="1" si="18"/>
        <v/>
      </c>
      <c r="AL37" s="32" t="str">
        <f t="shared" ca="1" si="19"/>
        <v/>
      </c>
      <c r="AM37" s="32" t="str">
        <f t="shared" ca="1" si="20"/>
        <v/>
      </c>
      <c r="AN37" s="32" t="str">
        <f t="shared" ca="1" si="21"/>
        <v/>
      </c>
      <c r="AO37" s="32" t="str">
        <f t="shared" ca="1" si="22"/>
        <v/>
      </c>
      <c r="AP37" s="32" t="str">
        <f t="shared" ca="1" si="23"/>
        <v/>
      </c>
      <c r="AQ37" s="32" t="str">
        <f t="shared" ca="1" si="24"/>
        <v/>
      </c>
      <c r="AR37" s="32" t="str">
        <f t="shared" ca="1" si="25"/>
        <v/>
      </c>
      <c r="AT37" s="17">
        <f t="shared" si="11"/>
        <v>114</v>
      </c>
      <c r="AU37" s="17">
        <f>MATCH($C$3,各栄養素!$O$9:$O$21,1)</f>
        <v>1</v>
      </c>
      <c r="AV37" s="17" t="e">
        <f t="shared" ca="1" si="15"/>
        <v>#N/A</v>
      </c>
      <c r="AW37" s="17">
        <f t="shared" ca="1" si="16"/>
        <v>2</v>
      </c>
      <c r="AX37" s="17" t="e">
        <f t="shared" ca="1" si="26"/>
        <v>#N/A</v>
      </c>
      <c r="AY37" s="17" t="e">
        <f t="shared" ca="1" si="26"/>
        <v>#N/A</v>
      </c>
      <c r="AZ37" s="17" t="e">
        <f t="shared" ca="1" si="26"/>
        <v>#N/A</v>
      </c>
      <c r="BA37" s="17" t="e">
        <f t="shared" ca="1" si="26"/>
        <v>#N/A</v>
      </c>
      <c r="BB37" s="17" t="e">
        <f t="shared" ca="1" si="26"/>
        <v>#N/A</v>
      </c>
      <c r="BC37" s="17" t="e">
        <f ca="1">INDEX(各栄養素!$1:$1048576,$AU37+8,$AT37+$AV37+AX37-2)</f>
        <v>#N/A</v>
      </c>
      <c r="BD37" s="17" t="e">
        <f ca="1">INDEX(各栄養素!$1:$1048576,$AU37+8,$AT37+$AV37+AY37-2)</f>
        <v>#N/A</v>
      </c>
      <c r="BE37" s="17" t="e">
        <f ca="1">INDEX(各栄養素!$1:$1048576,$AU37+8,$AT37+$AV37+AZ37-2)</f>
        <v>#N/A</v>
      </c>
      <c r="BF37" s="17" t="e">
        <f ca="1">INDEX(各栄養素!$1:$1048576,$AU37+8,$AT37+$AV37+BA37-2)</f>
        <v>#N/A</v>
      </c>
      <c r="BG37" s="17" t="e">
        <f ca="1">INDEX(各栄養素!$1:$1048576,$AU37+8,$AT37+$AV37+BB37-2)</f>
        <v>#N/A</v>
      </c>
      <c r="BH37" s="17" t="e">
        <f>MATCH($AR$2,各栄養素!$O$9:$O$27,0)</f>
        <v>#N/A</v>
      </c>
      <c r="BI37" s="17" t="e">
        <f ca="1">INDEX(各栄養素!$1:$1048576,$BH37+8,$AT37+$AV37+AX37-2)</f>
        <v>#N/A</v>
      </c>
      <c r="BJ37" s="17" t="e">
        <f ca="1">INDEX(各栄養素!$1:$1048576,$BH37+8,$AT37+$AV37+AY37-2)</f>
        <v>#N/A</v>
      </c>
      <c r="BK37" s="17" t="e">
        <f ca="1">INDEX(各栄養素!$1:$1048576,$BH37+8,$AT37+$AV37+AZ37-2)</f>
        <v>#N/A</v>
      </c>
      <c r="BL37" s="17" t="e">
        <f ca="1">INDEX(各栄養素!$1:$1048576,$BH37+8,$AT37+$AV37+BA37-2)</f>
        <v>#N/A</v>
      </c>
      <c r="BM37" s="17" t="e">
        <f ca="1">INDEX(各栄養素!$1:$1048576,$BH37+8,$AT37+$AV37+BB37-2)</f>
        <v>#N/A</v>
      </c>
      <c r="BN37" s="17">
        <f>MATCH($BN$16,各栄養素!$C$9:$C$30,0)</f>
        <v>21</v>
      </c>
      <c r="BO37" s="17" t="e">
        <f ca="1">INDEX(各栄養素!$1:$1048576,$BN37+8,$AT37+$AV37+AX37-2)</f>
        <v>#N/A</v>
      </c>
      <c r="BP37" s="17" t="e">
        <f ca="1">INDEX(各栄養素!$1:$1048576,$BN37+8,$AT37+$AV37+AY37-2)</f>
        <v>#N/A</v>
      </c>
      <c r="BQ37" s="17" t="e">
        <f ca="1">INDEX(各栄養素!$1:$1048576,$BN37+8,$AT37+$AV37+AZ37-2)</f>
        <v>#N/A</v>
      </c>
      <c r="BR37" s="17" t="e">
        <f ca="1">INDEX(各栄養素!$1:$1048576,$BN37+8,$AT37+$AV37+BA37-2)</f>
        <v>#N/A</v>
      </c>
      <c r="BS37" s="17" t="e">
        <f ca="1">INDEX(各栄養素!$1:$1048576,$BN37+8,$AT37+$AV37+BB37-2)</f>
        <v>#N/A</v>
      </c>
      <c r="BT37" s="15"/>
    </row>
    <row r="38" spans="2:73">
      <c r="B38" s="49" t="s">
        <v>193</v>
      </c>
      <c r="C38" s="50" t="s">
        <v>183</v>
      </c>
      <c r="D38" s="51" t="str">
        <f t="shared" ca="1" si="0"/>
        <v/>
      </c>
      <c r="E38" s="46" t="str">
        <f t="shared" ca="1" si="1"/>
        <v/>
      </c>
      <c r="F38" s="52" t="str">
        <f t="shared" ca="1" si="2"/>
        <v/>
      </c>
      <c r="G38" s="52" t="str">
        <f t="shared" ca="1" si="3"/>
        <v/>
      </c>
      <c r="H38" s="54" t="str">
        <f t="shared" ca="1" si="4"/>
        <v/>
      </c>
      <c r="I38" s="55"/>
      <c r="J38" s="55"/>
      <c r="K38" s="55"/>
      <c r="AI38" s="32" t="str">
        <f t="shared" ca="1" si="12"/>
        <v/>
      </c>
      <c r="AJ38" s="32" t="str">
        <f t="shared" ca="1" si="13"/>
        <v/>
      </c>
      <c r="AK38" s="32" t="str">
        <f t="shared" ca="1" si="18"/>
        <v/>
      </c>
      <c r="AL38" s="32" t="str">
        <f t="shared" ca="1" si="19"/>
        <v/>
      </c>
      <c r="AM38" s="32" t="str">
        <f t="shared" ca="1" si="20"/>
        <v/>
      </c>
      <c r="AN38" s="32" t="str">
        <f t="shared" ca="1" si="21"/>
        <v/>
      </c>
      <c r="AO38" s="32" t="str">
        <f t="shared" ca="1" si="22"/>
        <v/>
      </c>
      <c r="AP38" s="32" t="str">
        <f t="shared" ca="1" si="23"/>
        <v/>
      </c>
      <c r="AQ38" s="32" t="str">
        <f t="shared" ca="1" si="24"/>
        <v/>
      </c>
      <c r="AR38" s="32" t="str">
        <f t="shared" ca="1" si="25"/>
        <v/>
      </c>
      <c r="AT38" s="17">
        <f t="shared" si="11"/>
        <v>117</v>
      </c>
      <c r="AU38" s="17">
        <f>MATCH($C$3,各栄養素!$O$9:$O$21,1)</f>
        <v>1</v>
      </c>
      <c r="AV38" s="17" t="e">
        <f t="shared" ca="1" si="15"/>
        <v>#N/A</v>
      </c>
      <c r="AW38" s="17">
        <f t="shared" ca="1" si="16"/>
        <v>4</v>
      </c>
      <c r="AX38" s="17" t="e">
        <f t="shared" ca="1" si="26"/>
        <v>#N/A</v>
      </c>
      <c r="AY38" s="17" t="e">
        <f t="shared" ca="1" si="26"/>
        <v>#N/A</v>
      </c>
      <c r="AZ38" s="17" t="e">
        <f t="shared" ca="1" si="26"/>
        <v>#N/A</v>
      </c>
      <c r="BA38" s="17" t="e">
        <f t="shared" ca="1" si="26"/>
        <v>#N/A</v>
      </c>
      <c r="BB38" s="17" t="e">
        <f t="shared" ca="1" si="26"/>
        <v>#N/A</v>
      </c>
      <c r="BC38" s="17" t="e">
        <f ca="1">INDEX(各栄養素!$1:$1048576,$AU38+8,$AT38+$AV38+AX38-2)</f>
        <v>#N/A</v>
      </c>
      <c r="BD38" s="17" t="e">
        <f ca="1">INDEX(各栄養素!$1:$1048576,$AU38+8,$AT38+$AV38+AY38-2)</f>
        <v>#N/A</v>
      </c>
      <c r="BE38" s="17" t="e">
        <f ca="1">INDEX(各栄養素!$1:$1048576,$AU38+8,$AT38+$AV38+AZ38-2)</f>
        <v>#N/A</v>
      </c>
      <c r="BF38" s="17" t="e">
        <f ca="1">INDEX(各栄養素!$1:$1048576,$AU38+8,$AT38+$AV38+BA38-2)</f>
        <v>#N/A</v>
      </c>
      <c r="BG38" s="17" t="e">
        <f ca="1">INDEX(各栄養素!$1:$1048576,$AU38+8,$AT38+$AV38+BB38-2)</f>
        <v>#N/A</v>
      </c>
      <c r="BH38" s="17" t="e">
        <f>MATCH($AR$2,各栄養素!$O$9:$O$27,0)</f>
        <v>#N/A</v>
      </c>
      <c r="BI38" s="17" t="e">
        <f ca="1">INDEX(各栄養素!$1:$1048576,$BH38+8,$AT38+$AV38+AX38-2)</f>
        <v>#N/A</v>
      </c>
      <c r="BJ38" s="17" t="e">
        <f ca="1">INDEX(各栄養素!$1:$1048576,$BH38+8,$AT38+$AV38+AY38-2)</f>
        <v>#N/A</v>
      </c>
      <c r="BK38" s="17" t="e">
        <f ca="1">INDEX(各栄養素!$1:$1048576,$BH38+8,$AT38+$AV38+AZ38-2)</f>
        <v>#N/A</v>
      </c>
      <c r="BL38" s="17" t="e">
        <f ca="1">INDEX(各栄養素!$1:$1048576,$BH38+8,$AT38+$AV38+BA38-2)</f>
        <v>#N/A</v>
      </c>
      <c r="BM38" s="17" t="e">
        <f ca="1">INDEX(各栄養素!$1:$1048576,$BH38+8,$AT38+$AV38+BB38-2)</f>
        <v>#N/A</v>
      </c>
      <c r="BN38" s="17">
        <f>MATCH($BN$16,各栄養素!$C$9:$C$30,0)</f>
        <v>21</v>
      </c>
      <c r="BO38" s="17" t="e">
        <f ca="1">INDEX(各栄養素!$1:$1048576,$BN38+8,$AT38+$AV38+AX38-2)</f>
        <v>#N/A</v>
      </c>
      <c r="BP38" s="17" t="e">
        <f ca="1">INDEX(各栄養素!$1:$1048576,$BN38+8,$AT38+$AV38+AY38-2)</f>
        <v>#N/A</v>
      </c>
      <c r="BQ38" s="17" t="e">
        <f ca="1">INDEX(各栄養素!$1:$1048576,$BN38+8,$AT38+$AV38+AZ38-2)</f>
        <v>#N/A</v>
      </c>
      <c r="BR38" s="17" t="e">
        <f ca="1">INDEX(各栄養素!$1:$1048576,$BN38+8,$AT38+$AV38+BA38-2)</f>
        <v>#N/A</v>
      </c>
      <c r="BS38" s="17" t="e">
        <f ca="1">INDEX(各栄養素!$1:$1048576,$BN38+8,$AT38+$AV38+BB38-2)</f>
        <v>#N/A</v>
      </c>
      <c r="BT38" s="15"/>
    </row>
    <row r="39" spans="2:73">
      <c r="B39" s="49" t="s">
        <v>194</v>
      </c>
      <c r="C39" s="50" t="s">
        <v>195</v>
      </c>
      <c r="D39" s="51" t="str">
        <f t="shared" ca="1" si="0"/>
        <v/>
      </c>
      <c r="E39" s="46" t="str">
        <f t="shared" ca="1" si="1"/>
        <v/>
      </c>
      <c r="F39" s="52" t="str">
        <f t="shared" ca="1" si="2"/>
        <v/>
      </c>
      <c r="G39" s="52" t="str">
        <f t="shared" ca="1" si="3"/>
        <v/>
      </c>
      <c r="H39" s="54" t="str">
        <f t="shared" ca="1" si="4"/>
        <v/>
      </c>
      <c r="I39" s="55"/>
      <c r="J39" s="55"/>
      <c r="K39" s="55"/>
      <c r="AI39" s="32" t="str">
        <f t="shared" ca="1" si="12"/>
        <v/>
      </c>
      <c r="AJ39" s="32" t="str">
        <f t="shared" ca="1" si="13"/>
        <v/>
      </c>
      <c r="AK39" s="32" t="str">
        <f t="shared" ca="1" si="18"/>
        <v/>
      </c>
      <c r="AL39" s="32" t="str">
        <f t="shared" ca="1" si="19"/>
        <v/>
      </c>
      <c r="AM39" s="32" t="str">
        <f t="shared" ca="1" si="20"/>
        <v/>
      </c>
      <c r="AN39" s="32" t="str">
        <f t="shared" ca="1" si="21"/>
        <v/>
      </c>
      <c r="AO39" s="32" t="str">
        <f t="shared" ca="1" si="22"/>
        <v/>
      </c>
      <c r="AP39" s="32" t="str">
        <f t="shared" ca="1" si="23"/>
        <v/>
      </c>
      <c r="AQ39" s="32" t="str">
        <f t="shared" ca="1" si="24"/>
        <v/>
      </c>
      <c r="AR39" s="32" t="str">
        <f t="shared" ca="1" si="25"/>
        <v/>
      </c>
      <c r="AT39" s="17">
        <f t="shared" si="11"/>
        <v>124</v>
      </c>
      <c r="AU39" s="17">
        <f>MATCH($C$3,各栄養素!$O$9:$O$21,1)</f>
        <v>1</v>
      </c>
      <c r="AV39" s="17" t="e">
        <f t="shared" ca="1" si="15"/>
        <v>#N/A</v>
      </c>
      <c r="AW39" s="17">
        <f t="shared" ca="1" si="16"/>
        <v>4</v>
      </c>
      <c r="AX39" s="17" t="e">
        <f t="shared" ca="1" si="26"/>
        <v>#N/A</v>
      </c>
      <c r="AY39" s="17" t="e">
        <f t="shared" ca="1" si="26"/>
        <v>#N/A</v>
      </c>
      <c r="AZ39" s="17" t="e">
        <f t="shared" ca="1" si="26"/>
        <v>#N/A</v>
      </c>
      <c r="BA39" s="17" t="e">
        <f t="shared" ca="1" si="26"/>
        <v>#N/A</v>
      </c>
      <c r="BB39" s="17" t="e">
        <f t="shared" ca="1" si="26"/>
        <v>#N/A</v>
      </c>
      <c r="BC39" s="17" t="e">
        <f ca="1">INDEX(各栄養素!$1:$1048576,$AU39+8,$AT39+$AV39+AX39-2)</f>
        <v>#N/A</v>
      </c>
      <c r="BD39" s="17" t="e">
        <f ca="1">INDEX(各栄養素!$1:$1048576,$AU39+8,$AT39+$AV39+AY39-2)</f>
        <v>#N/A</v>
      </c>
      <c r="BE39" s="17" t="e">
        <f ca="1">INDEX(各栄養素!$1:$1048576,$AU39+8,$AT39+$AV39+AZ39-2)</f>
        <v>#N/A</v>
      </c>
      <c r="BF39" s="17" t="e">
        <f ca="1">INDEX(各栄養素!$1:$1048576,$AU39+8,$AT39+$AV39+BA39-2)</f>
        <v>#N/A</v>
      </c>
      <c r="BG39" s="17" t="e">
        <f ca="1">INDEX(各栄養素!$1:$1048576,$AU39+8,$AT39+$AV39+BB39-2)</f>
        <v>#N/A</v>
      </c>
      <c r="BH39" s="17" t="e">
        <f>MATCH($AR$2,各栄養素!$O$9:$O$27,0)</f>
        <v>#N/A</v>
      </c>
      <c r="BI39" s="17" t="e">
        <f ca="1">INDEX(各栄養素!$1:$1048576,$BH39+8,$AT39+$AV39+AX39-2)</f>
        <v>#N/A</v>
      </c>
      <c r="BJ39" s="17" t="e">
        <f ca="1">INDEX(各栄養素!$1:$1048576,$BH39+8,$AT39+$AV39+AY39-2)</f>
        <v>#N/A</v>
      </c>
      <c r="BK39" s="17" t="e">
        <f ca="1">INDEX(各栄養素!$1:$1048576,$BH39+8,$AT39+$AV39+AZ39-2)</f>
        <v>#N/A</v>
      </c>
      <c r="BL39" s="17" t="e">
        <f ca="1">INDEX(各栄養素!$1:$1048576,$BH39+8,$AT39+$AV39+BA39-2)</f>
        <v>#N/A</v>
      </c>
      <c r="BM39" s="17" t="e">
        <f ca="1">INDEX(各栄養素!$1:$1048576,$BH39+8,$AT39+$AV39+BB39-2)</f>
        <v>#N/A</v>
      </c>
      <c r="BN39" s="17">
        <f>MATCH($BN$16,各栄養素!$C$9:$C$30,0)</f>
        <v>21</v>
      </c>
      <c r="BO39" s="17" t="e">
        <f ca="1">INDEX(各栄養素!$1:$1048576,$BN39+8,$AT39+$AV39+AX39-2)</f>
        <v>#N/A</v>
      </c>
      <c r="BP39" s="17" t="e">
        <f ca="1">INDEX(各栄養素!$1:$1048576,$BN39+8,$AT39+$AV39+AY39-2)</f>
        <v>#N/A</v>
      </c>
      <c r="BQ39" s="17" t="e">
        <f ca="1">INDEX(各栄養素!$1:$1048576,$BN39+8,$AT39+$AV39+AZ39-2)</f>
        <v>#N/A</v>
      </c>
      <c r="BR39" s="17" t="e">
        <f ca="1">INDEX(各栄養素!$1:$1048576,$BN39+8,$AT39+$AV39+BA39-2)</f>
        <v>#N/A</v>
      </c>
      <c r="BS39" s="17" t="e">
        <f ca="1">INDEX(各栄養素!$1:$1048576,$BN39+8,$AT39+$AV39+BB39-2)</f>
        <v>#N/A</v>
      </c>
      <c r="BT39" s="15"/>
    </row>
    <row r="40" spans="2:73">
      <c r="B40" s="49" t="s">
        <v>196</v>
      </c>
      <c r="C40" s="50" t="s">
        <v>183</v>
      </c>
      <c r="D40" s="51" t="str">
        <f t="shared" ca="1" si="0"/>
        <v/>
      </c>
      <c r="E40" s="46" t="str">
        <f t="shared" ca="1" si="1"/>
        <v/>
      </c>
      <c r="F40" s="52" t="str">
        <f t="shared" ca="1" si="2"/>
        <v/>
      </c>
      <c r="G40" s="52" t="str">
        <f t="shared" ca="1" si="3"/>
        <v/>
      </c>
      <c r="H40" s="54" t="str">
        <f t="shared" ca="1" si="4"/>
        <v/>
      </c>
      <c r="I40" s="55"/>
      <c r="J40" s="55"/>
      <c r="K40" s="55"/>
      <c r="AI40" s="32" t="str">
        <f t="shared" ca="1" si="12"/>
        <v/>
      </c>
      <c r="AJ40" s="32" t="str">
        <f t="shared" ca="1" si="13"/>
        <v/>
      </c>
      <c r="AK40" s="32" t="str">
        <f t="shared" ca="1" si="18"/>
        <v/>
      </c>
      <c r="AL40" s="32" t="str">
        <f t="shared" ca="1" si="19"/>
        <v/>
      </c>
      <c r="AM40" s="32" t="str">
        <f t="shared" ca="1" si="20"/>
        <v/>
      </c>
      <c r="AN40" s="32" t="str">
        <f t="shared" ca="1" si="21"/>
        <v/>
      </c>
      <c r="AO40" s="32" t="str">
        <f t="shared" ca="1" si="22"/>
        <v/>
      </c>
      <c r="AP40" s="32" t="str">
        <f t="shared" ca="1" si="23"/>
        <v/>
      </c>
      <c r="AQ40" s="32" t="str">
        <f t="shared" ca="1" si="24"/>
        <v/>
      </c>
      <c r="AR40" s="32" t="str">
        <f t="shared" ca="1" si="25"/>
        <v/>
      </c>
      <c r="AT40" s="17">
        <f t="shared" si="11"/>
        <v>131</v>
      </c>
      <c r="AU40" s="17">
        <f>MATCH($C$3,各栄養素!$O$9:$O$21,1)</f>
        <v>1</v>
      </c>
      <c r="AV40" s="17" t="e">
        <f t="shared" ca="1" si="15"/>
        <v>#N/A</v>
      </c>
      <c r="AW40" s="17">
        <f t="shared" ca="1" si="16"/>
        <v>3</v>
      </c>
      <c r="AX40" s="17" t="e">
        <f t="shared" ref="AX40:BB51" ca="1" si="27">MATCH(AX$17,INDIRECT("各栄養素!"&amp;ADDRESS(7,$AT40+$AV40-1)&amp;":"&amp;ADDRESS(7,$AT40+$AV40+$AW40-2)),0)</f>
        <v>#N/A</v>
      </c>
      <c r="AY40" s="17" t="e">
        <f t="shared" ca="1" si="27"/>
        <v>#N/A</v>
      </c>
      <c r="AZ40" s="17" t="e">
        <f t="shared" ca="1" si="27"/>
        <v>#N/A</v>
      </c>
      <c r="BA40" s="17" t="e">
        <f t="shared" ca="1" si="27"/>
        <v>#N/A</v>
      </c>
      <c r="BB40" s="17" t="e">
        <f t="shared" ca="1" si="27"/>
        <v>#N/A</v>
      </c>
      <c r="BC40" s="17" t="e">
        <f ca="1">INDEX(各栄養素!$1:$1048576,$AU40+8,$AT40+$AV40+AX40-2)</f>
        <v>#N/A</v>
      </c>
      <c r="BD40" s="17" t="e">
        <f ca="1">INDEX(各栄養素!$1:$1048576,$AU40+8,$AT40+$AV40+AY40-2)</f>
        <v>#N/A</v>
      </c>
      <c r="BE40" s="17" t="e">
        <f ca="1">INDEX(各栄養素!$1:$1048576,$AU40+8,$AT40+$AV40+AZ40-2)</f>
        <v>#N/A</v>
      </c>
      <c r="BF40" s="17" t="e">
        <f ca="1">INDEX(各栄養素!$1:$1048576,$AU40+8,$AT40+$AV40+BA40-2)</f>
        <v>#N/A</v>
      </c>
      <c r="BG40" s="17" t="e">
        <f ca="1">INDEX(各栄養素!$1:$1048576,$AU40+8,$AT40+$AV40+BB40-2)</f>
        <v>#N/A</v>
      </c>
      <c r="BH40" s="17" t="e">
        <f>MATCH($AR$2,各栄養素!$O$9:$O$27,0)</f>
        <v>#N/A</v>
      </c>
      <c r="BI40" s="17" t="e">
        <f ca="1">INDEX(各栄養素!$1:$1048576,$BH40+8,$AT40+$AV40+AX40-2)</f>
        <v>#N/A</v>
      </c>
      <c r="BJ40" s="17" t="e">
        <f ca="1">INDEX(各栄養素!$1:$1048576,$BH40+8,$AT40+$AV40+AY40-2)</f>
        <v>#N/A</v>
      </c>
      <c r="BK40" s="17" t="e">
        <f ca="1">INDEX(各栄養素!$1:$1048576,$BH40+8,$AT40+$AV40+AZ40-2)</f>
        <v>#N/A</v>
      </c>
      <c r="BL40" s="17" t="e">
        <f ca="1">INDEX(各栄養素!$1:$1048576,$BH40+8,$AT40+$AV40+BA40-2)</f>
        <v>#N/A</v>
      </c>
      <c r="BM40" s="17" t="e">
        <f ca="1">INDEX(各栄養素!$1:$1048576,$BH40+8,$AT40+$AV40+BB40-2)</f>
        <v>#N/A</v>
      </c>
      <c r="BN40" s="17">
        <f>MATCH($BN$16,各栄養素!$C$9:$C$30,0)</f>
        <v>21</v>
      </c>
      <c r="BO40" s="17" t="e">
        <f ca="1">INDEX(各栄養素!$1:$1048576,$BN40+8,$AT40+$AV40+AX40-2)</f>
        <v>#N/A</v>
      </c>
      <c r="BP40" s="17" t="e">
        <f ca="1">INDEX(各栄養素!$1:$1048576,$BN40+8,$AT40+$AV40+AY40-2)</f>
        <v>#N/A</v>
      </c>
      <c r="BQ40" s="17" t="e">
        <f ca="1">INDEX(各栄養素!$1:$1048576,$BN40+8,$AT40+$AV40+AZ40-2)</f>
        <v>#N/A</v>
      </c>
      <c r="BR40" s="17" t="e">
        <f ca="1">INDEX(各栄養素!$1:$1048576,$BN40+8,$AT40+$AV40+BA40-2)</f>
        <v>#N/A</v>
      </c>
      <c r="BS40" s="17" t="e">
        <f ca="1">INDEX(各栄養素!$1:$1048576,$BN40+8,$AT40+$AV40+BB40-2)</f>
        <v>#N/A</v>
      </c>
      <c r="BT40" s="15"/>
    </row>
    <row r="41" spans="2:73">
      <c r="B41" s="49" t="s">
        <v>197</v>
      </c>
      <c r="C41" s="50" t="s">
        <v>183</v>
      </c>
      <c r="D41" s="51" t="str">
        <f t="shared" ca="1" si="0"/>
        <v/>
      </c>
      <c r="E41" s="46" t="str">
        <f t="shared" ca="1" si="1"/>
        <v/>
      </c>
      <c r="F41" s="52" t="str">
        <f t="shared" ca="1" si="2"/>
        <v/>
      </c>
      <c r="G41" s="52" t="str">
        <f t="shared" ca="1" si="3"/>
        <v/>
      </c>
      <c r="H41" s="54" t="str">
        <f t="shared" ca="1" si="4"/>
        <v/>
      </c>
      <c r="I41" s="55"/>
      <c r="J41" s="55"/>
      <c r="K41" s="55"/>
      <c r="AI41" s="32" t="str">
        <f t="shared" ca="1" si="12"/>
        <v/>
      </c>
      <c r="AJ41" s="32" t="str">
        <f t="shared" ca="1" si="13"/>
        <v/>
      </c>
      <c r="AK41" s="32" t="str">
        <f t="shared" ca="1" si="18"/>
        <v/>
      </c>
      <c r="AL41" s="32" t="str">
        <f t="shared" ca="1" si="19"/>
        <v/>
      </c>
      <c r="AM41" s="32" t="str">
        <f t="shared" ca="1" si="20"/>
        <v/>
      </c>
      <c r="AN41" s="32" t="str">
        <f t="shared" ca="1" si="21"/>
        <v/>
      </c>
      <c r="AO41" s="32" t="str">
        <f t="shared" ca="1" si="22"/>
        <v/>
      </c>
      <c r="AP41" s="32" t="str">
        <f t="shared" ca="1" si="23"/>
        <v/>
      </c>
      <c r="AQ41" s="32" t="str">
        <f t="shared" ca="1" si="24"/>
        <v/>
      </c>
      <c r="AR41" s="32" t="str">
        <f t="shared" ca="1" si="25"/>
        <v/>
      </c>
      <c r="AT41" s="17">
        <f t="shared" si="11"/>
        <v>136</v>
      </c>
      <c r="AU41" s="17">
        <f>MATCH($C$3,各栄養素!$O$9:$O$21,1)</f>
        <v>1</v>
      </c>
      <c r="AV41" s="17" t="e">
        <f t="shared" ca="1" si="15"/>
        <v>#N/A</v>
      </c>
      <c r="AW41" s="17">
        <f t="shared" ca="1" si="16"/>
        <v>5</v>
      </c>
      <c r="AX41" s="17" t="e">
        <f t="shared" ca="1" si="27"/>
        <v>#N/A</v>
      </c>
      <c r="AY41" s="17" t="e">
        <f t="shared" ca="1" si="27"/>
        <v>#N/A</v>
      </c>
      <c r="AZ41" s="17" t="e">
        <f t="shared" ca="1" si="27"/>
        <v>#N/A</v>
      </c>
      <c r="BA41" s="17" t="e">
        <f t="shared" ca="1" si="27"/>
        <v>#N/A</v>
      </c>
      <c r="BB41" s="17" t="e">
        <f t="shared" ca="1" si="27"/>
        <v>#N/A</v>
      </c>
      <c r="BC41" s="17" t="e">
        <f ca="1">INDEX(各栄養素!$1:$1048576,$AU41+8,$AT41+$AV41+AX41-2)</f>
        <v>#N/A</v>
      </c>
      <c r="BD41" s="17" t="e">
        <f ca="1">INDEX(各栄養素!$1:$1048576,$AU41+8,$AT41+$AV41+AY41-2)</f>
        <v>#N/A</v>
      </c>
      <c r="BE41" s="17" t="e">
        <f ca="1">INDEX(各栄養素!$1:$1048576,$AU41+8,$AT41+$AV41+AZ41-2)</f>
        <v>#N/A</v>
      </c>
      <c r="BF41" s="17" t="e">
        <f ca="1">INDEX(各栄養素!$1:$1048576,$AU41+8,$AT41+$AV41+BA41-2)</f>
        <v>#N/A</v>
      </c>
      <c r="BG41" s="17" t="e">
        <f ca="1">INDEX(各栄養素!$1:$1048576,$AU41+8,$AT41+$AV41+BB41-2)</f>
        <v>#N/A</v>
      </c>
      <c r="BH41" s="17" t="e">
        <f>MATCH($AR$2,各栄養素!$O$9:$O$27,0)</f>
        <v>#N/A</v>
      </c>
      <c r="BI41" s="17" t="e">
        <f ca="1">INDEX(各栄養素!$1:$1048576,$BH41+8,$AT41+$AV41+AX41-2)</f>
        <v>#N/A</v>
      </c>
      <c r="BJ41" s="17" t="e">
        <f ca="1">INDEX(各栄養素!$1:$1048576,$BH41+8,$AT41+$AV41+AY41-2)</f>
        <v>#N/A</v>
      </c>
      <c r="BK41" s="17" t="e">
        <f ca="1">INDEX(各栄養素!$1:$1048576,$BH41+8,$AT41+$AV41+AZ41-2)</f>
        <v>#N/A</v>
      </c>
      <c r="BL41" s="17" t="e">
        <f ca="1">INDEX(各栄養素!$1:$1048576,$BH41+8,$AT41+$AV41+BA41-2)</f>
        <v>#N/A</v>
      </c>
      <c r="BM41" s="17" t="e">
        <f ca="1">INDEX(各栄養素!$1:$1048576,$BH41+8,$AT41+$AV41+BB41-2)</f>
        <v>#N/A</v>
      </c>
      <c r="BN41" s="17">
        <f>MATCH($BN$16,各栄養素!$C$9:$C$30,0)</f>
        <v>21</v>
      </c>
      <c r="BO41" s="17" t="e">
        <f ca="1">INDEX(各栄養素!$1:$1048576,$BN41+8,$AT41+$AV41+AX41-2)</f>
        <v>#N/A</v>
      </c>
      <c r="BP41" s="17" t="e">
        <f ca="1">INDEX(各栄養素!$1:$1048576,$BN41+8,$AT41+$AV41+AY41-2)</f>
        <v>#N/A</v>
      </c>
      <c r="BQ41" s="17" t="e">
        <f ca="1">INDEX(各栄養素!$1:$1048576,$BN41+8,$AT41+$AV41+AZ41-2)</f>
        <v>#N/A</v>
      </c>
      <c r="BR41" s="17" t="e">
        <f ca="1">INDEX(各栄養素!$1:$1048576,$BN41+8,$AT41+$AV41+BA41-2)</f>
        <v>#N/A</v>
      </c>
      <c r="BS41" s="17" t="e">
        <f ca="1">INDEX(各栄養素!$1:$1048576,$BN41+8,$AT41+$AV41+BB41-2)</f>
        <v>#N/A</v>
      </c>
      <c r="BT41" s="15"/>
    </row>
    <row r="42" spans="2:73">
      <c r="B42" s="49" t="s">
        <v>198</v>
      </c>
      <c r="C42" s="50" t="s">
        <v>183</v>
      </c>
      <c r="D42" s="51" t="str">
        <f t="shared" ca="1" si="0"/>
        <v/>
      </c>
      <c r="E42" s="46" t="str">
        <f t="shared" ca="1" si="1"/>
        <v/>
      </c>
      <c r="F42" s="52" t="str">
        <f t="shared" ca="1" si="2"/>
        <v/>
      </c>
      <c r="G42" s="52" t="str">
        <f t="shared" ca="1" si="3"/>
        <v/>
      </c>
      <c r="H42" s="54" t="str">
        <f t="shared" ca="1" si="4"/>
        <v/>
      </c>
      <c r="I42" s="55"/>
      <c r="J42" s="55"/>
      <c r="K42" s="55"/>
      <c r="AI42" s="32" t="str">
        <f t="shared" ca="1" si="12"/>
        <v/>
      </c>
      <c r="AJ42" s="32" t="str">
        <f t="shared" ca="1" si="13"/>
        <v/>
      </c>
      <c r="AK42" s="32" t="str">
        <f t="shared" ca="1" si="18"/>
        <v/>
      </c>
      <c r="AL42" s="32" t="str">
        <f t="shared" ca="1" si="19"/>
        <v/>
      </c>
      <c r="AM42" s="32" t="str">
        <f t="shared" ca="1" si="20"/>
        <v/>
      </c>
      <c r="AN42" s="32" t="str">
        <f t="shared" ca="1" si="21"/>
        <v/>
      </c>
      <c r="AO42" s="32" t="str">
        <f t="shared" ca="1" si="22"/>
        <v/>
      </c>
      <c r="AP42" s="32" t="str">
        <f t="shared" ca="1" si="23"/>
        <v/>
      </c>
      <c r="AQ42" s="32" t="str">
        <f t="shared" ca="1" si="24"/>
        <v/>
      </c>
      <c r="AR42" s="32" t="str">
        <f t="shared" ca="1" si="25"/>
        <v/>
      </c>
      <c r="AT42" s="17">
        <f t="shared" si="11"/>
        <v>145</v>
      </c>
      <c r="AU42" s="17">
        <f>MATCH($C$3,各栄養素!$O$9:$O$21,1)</f>
        <v>1</v>
      </c>
      <c r="AV42" s="17" t="e">
        <f t="shared" ca="1" si="15"/>
        <v>#N/A</v>
      </c>
      <c r="AW42" s="17">
        <f t="shared" ca="1" si="16"/>
        <v>5</v>
      </c>
      <c r="AX42" s="17" t="e">
        <f t="shared" ca="1" si="27"/>
        <v>#N/A</v>
      </c>
      <c r="AY42" s="17" t="e">
        <f t="shared" ca="1" si="27"/>
        <v>#N/A</v>
      </c>
      <c r="AZ42" s="17" t="e">
        <f t="shared" ca="1" si="27"/>
        <v>#N/A</v>
      </c>
      <c r="BA42" s="17" t="e">
        <f t="shared" ca="1" si="27"/>
        <v>#N/A</v>
      </c>
      <c r="BB42" s="17" t="e">
        <f t="shared" ca="1" si="27"/>
        <v>#N/A</v>
      </c>
      <c r="BC42" s="17" t="e">
        <f ca="1">INDEX(各栄養素!$1:$1048576,$AU42+8,$AT42+$AV42+AX42-2)</f>
        <v>#N/A</v>
      </c>
      <c r="BD42" s="17" t="e">
        <f ca="1">INDEX(各栄養素!$1:$1048576,$AU42+8,$AT42+$AV42+AY42-2)</f>
        <v>#N/A</v>
      </c>
      <c r="BE42" s="17" t="e">
        <f ca="1">INDEX(各栄養素!$1:$1048576,$AU42+8,$AT42+$AV42+AZ42-2)</f>
        <v>#N/A</v>
      </c>
      <c r="BF42" s="17" t="e">
        <f ca="1">INDEX(各栄養素!$1:$1048576,$AU42+8,$AT42+$AV42+BA42-2)</f>
        <v>#N/A</v>
      </c>
      <c r="BG42" s="17" t="e">
        <f ca="1">INDEX(各栄養素!$1:$1048576,$AU42+8,$AT42+$AV42+BB42-2)</f>
        <v>#N/A</v>
      </c>
      <c r="BH42" s="17" t="e">
        <f>MATCH($AR$2,各栄養素!$O$9:$O$27,0)</f>
        <v>#N/A</v>
      </c>
      <c r="BI42" s="17" t="e">
        <f ca="1">INDEX(各栄養素!$1:$1048576,$BH42+8,$AT42+$AV42+AX42-2)</f>
        <v>#N/A</v>
      </c>
      <c r="BJ42" s="17" t="e">
        <f ca="1">INDEX(各栄養素!$1:$1048576,$BH42+8,$AT42+$AV42+AY42-2)</f>
        <v>#N/A</v>
      </c>
      <c r="BK42" s="17" t="e">
        <f ca="1">INDEX(各栄養素!$1:$1048576,$BH42+8,$AT42+$AV42+AZ42-2)</f>
        <v>#N/A</v>
      </c>
      <c r="BL42" s="17" t="e">
        <f ca="1">INDEX(各栄養素!$1:$1048576,$BH42+8,$AT42+$AV42+BA42-2)</f>
        <v>#N/A</v>
      </c>
      <c r="BM42" s="17" t="e">
        <f ca="1">INDEX(各栄養素!$1:$1048576,$BH42+8,$AT42+$AV42+BB42-2)</f>
        <v>#N/A</v>
      </c>
      <c r="BN42" s="17">
        <f>MATCH($BN$16,各栄養素!$C$9:$C$30,0)</f>
        <v>21</v>
      </c>
      <c r="BO42" s="17" t="e">
        <f ca="1">INDEX(各栄養素!$1:$1048576,$BN42+8,$AT42+$AV42+AX42-2)</f>
        <v>#N/A</v>
      </c>
      <c r="BP42" s="17" t="e">
        <f ca="1">INDEX(各栄養素!$1:$1048576,$BN42+8,$AT42+$AV42+AY42-2)</f>
        <v>#N/A</v>
      </c>
      <c r="BQ42" s="17" t="e">
        <f ca="1">INDEX(各栄養素!$1:$1048576,$BN42+8,$AT42+$AV42+AZ42-2)</f>
        <v>#N/A</v>
      </c>
      <c r="BR42" s="17" t="e">
        <f ca="1">INDEX(各栄養素!$1:$1048576,$BN42+8,$AT42+$AV42+BA42-2)</f>
        <v>#N/A</v>
      </c>
      <c r="BS42" s="17" t="e">
        <f ca="1">INDEX(各栄養素!$1:$1048576,$BN42+8,$AT42+$AV42+BB42-2)</f>
        <v>#N/A</v>
      </c>
      <c r="BT42" s="15"/>
    </row>
    <row r="43" spans="2:73">
      <c r="B43" s="49" t="s">
        <v>199</v>
      </c>
      <c r="C43" s="50" t="s">
        <v>183</v>
      </c>
      <c r="D43" s="51" t="str">
        <f t="shared" ca="1" si="0"/>
        <v/>
      </c>
      <c r="E43" s="46" t="str">
        <f t="shared" ca="1" si="1"/>
        <v/>
      </c>
      <c r="F43" s="52" t="str">
        <f t="shared" ca="1" si="2"/>
        <v/>
      </c>
      <c r="G43" s="52" t="str">
        <f t="shared" ca="1" si="3"/>
        <v/>
      </c>
      <c r="H43" s="54" t="str">
        <f t="shared" ca="1" si="4"/>
        <v/>
      </c>
      <c r="I43" s="55"/>
      <c r="J43" s="55"/>
      <c r="K43" s="55"/>
      <c r="AI43" s="32" t="str">
        <f t="shared" ca="1" si="12"/>
        <v/>
      </c>
      <c r="AJ43" s="32" t="str">
        <f t="shared" ca="1" si="13"/>
        <v/>
      </c>
      <c r="AK43" s="32" t="str">
        <f t="shared" ca="1" si="18"/>
        <v/>
      </c>
      <c r="AL43" s="32" t="str">
        <f t="shared" ca="1" si="19"/>
        <v/>
      </c>
      <c r="AM43" s="32" t="str">
        <f t="shared" ca="1" si="20"/>
        <v/>
      </c>
      <c r="AN43" s="32" t="str">
        <f t="shared" ca="1" si="21"/>
        <v/>
      </c>
      <c r="AO43" s="32" t="str">
        <f t="shared" ca="1" si="22"/>
        <v/>
      </c>
      <c r="AP43" s="32" t="str">
        <f t="shared" ca="1" si="23"/>
        <v/>
      </c>
      <c r="AQ43" s="32" t="str">
        <f t="shared" ca="1" si="24"/>
        <v/>
      </c>
      <c r="AR43" s="32" t="str">
        <f t="shared" ca="1" si="25"/>
        <v/>
      </c>
      <c r="AT43" s="17">
        <f t="shared" si="11"/>
        <v>154</v>
      </c>
      <c r="AU43" s="17">
        <f>MATCH($C$3,各栄養素!$O$9:$O$21,1)</f>
        <v>1</v>
      </c>
      <c r="AV43" s="17" t="e">
        <f t="shared" ca="1" si="15"/>
        <v>#N/A</v>
      </c>
      <c r="AW43" s="17">
        <f t="shared" ca="1" si="16"/>
        <v>3</v>
      </c>
      <c r="AX43" s="17" t="e">
        <f t="shared" ca="1" si="27"/>
        <v>#N/A</v>
      </c>
      <c r="AY43" s="17" t="e">
        <f t="shared" ca="1" si="27"/>
        <v>#N/A</v>
      </c>
      <c r="AZ43" s="17" t="e">
        <f t="shared" ca="1" si="27"/>
        <v>#N/A</v>
      </c>
      <c r="BA43" s="17" t="e">
        <f t="shared" ca="1" si="27"/>
        <v>#N/A</v>
      </c>
      <c r="BB43" s="17" t="e">
        <f t="shared" ca="1" si="27"/>
        <v>#N/A</v>
      </c>
      <c r="BC43" s="17" t="e">
        <f ca="1">INDEX(各栄養素!$1:$1048576,$AU43+8,$AT43+$AV43+AX43-2)</f>
        <v>#N/A</v>
      </c>
      <c r="BD43" s="17" t="e">
        <f ca="1">INDEX(各栄養素!$1:$1048576,$AU43+8,$AT43+$AV43+AY43-2)</f>
        <v>#N/A</v>
      </c>
      <c r="BE43" s="17" t="e">
        <f ca="1">INDEX(各栄養素!$1:$1048576,$AU43+8,$AT43+$AV43+AZ43-2)</f>
        <v>#N/A</v>
      </c>
      <c r="BF43" s="17" t="e">
        <f ca="1">INDEX(各栄養素!$1:$1048576,$AU43+8,$AT43+$AV43+BA43-2)</f>
        <v>#N/A</v>
      </c>
      <c r="BG43" s="17" t="e">
        <f ca="1">INDEX(各栄養素!$1:$1048576,$AU43+8,$AT43+$AV43+BB43-2)</f>
        <v>#N/A</v>
      </c>
      <c r="BH43" s="17" t="e">
        <f>MATCH($AR$2,各栄養素!$O$9:$O$27,0)</f>
        <v>#N/A</v>
      </c>
      <c r="BI43" s="17" t="e">
        <f ca="1">INDEX(各栄養素!$1:$1048576,$BH43+8,$AT43+$AV43+AX43-2)</f>
        <v>#N/A</v>
      </c>
      <c r="BJ43" s="17" t="e">
        <f ca="1">INDEX(各栄養素!$1:$1048576,$BH43+8,$AT43+$AV43+AY43-2)</f>
        <v>#N/A</v>
      </c>
      <c r="BK43" s="17" t="e">
        <f ca="1">INDEX(各栄養素!$1:$1048576,$BH43+8,$AT43+$AV43+AZ43-2)</f>
        <v>#N/A</v>
      </c>
      <c r="BL43" s="17" t="e">
        <f ca="1">INDEX(各栄養素!$1:$1048576,$BH43+8,$AT43+$AV43+BA43-2)</f>
        <v>#N/A</v>
      </c>
      <c r="BM43" s="17" t="e">
        <f ca="1">INDEX(各栄養素!$1:$1048576,$BH43+8,$AT43+$AV43+BB43-2)</f>
        <v>#N/A</v>
      </c>
      <c r="BN43" s="17">
        <f>MATCH($BN$16,各栄養素!$C$9:$C$30,0)</f>
        <v>21</v>
      </c>
      <c r="BO43" s="17" t="e">
        <f ca="1">INDEX(各栄養素!$1:$1048576,$BN43+8,$AT43+$AV43+AX43-2)</f>
        <v>#N/A</v>
      </c>
      <c r="BP43" s="17" t="e">
        <f ca="1">INDEX(各栄養素!$1:$1048576,$BN43+8,$AT43+$AV43+AY43-2)</f>
        <v>#N/A</v>
      </c>
      <c r="BQ43" s="17" t="e">
        <f ca="1">INDEX(各栄養素!$1:$1048576,$BN43+8,$AT43+$AV43+AZ43-2)</f>
        <v>#N/A</v>
      </c>
      <c r="BR43" s="17" t="e">
        <f ca="1">INDEX(各栄養素!$1:$1048576,$BN43+8,$AT43+$AV43+BA43-2)</f>
        <v>#N/A</v>
      </c>
      <c r="BS43" s="17" t="e">
        <f ca="1">INDEX(各栄養素!$1:$1048576,$BN43+8,$AT43+$AV43+BB43-2)</f>
        <v>#N/A</v>
      </c>
      <c r="BT43" s="15"/>
    </row>
    <row r="44" spans="2:73">
      <c r="B44" s="56" t="s">
        <v>200</v>
      </c>
      <c r="C44" s="57" t="s">
        <v>183</v>
      </c>
      <c r="D44" s="51" t="str">
        <f t="shared" ca="1" si="0"/>
        <v/>
      </c>
      <c r="E44" s="46" t="str">
        <f t="shared" ca="1" si="1"/>
        <v/>
      </c>
      <c r="F44" s="52" t="str">
        <f t="shared" ca="1" si="2"/>
        <v/>
      </c>
      <c r="G44" s="52" t="str">
        <f t="shared" ca="1" si="3"/>
        <v/>
      </c>
      <c r="H44" s="54" t="str">
        <f t="shared" ca="1" si="4"/>
        <v/>
      </c>
      <c r="I44" s="55"/>
      <c r="J44" s="55"/>
      <c r="K44" s="55"/>
      <c r="AI44" s="32" t="str">
        <f ca="1">IF($AR$4=$AR$6,IF(ISNA(BT44),"",IF(BT44="---","",BT44)),IF(ISNA(BC44),"",IF(BC44="---","",BC44)))</f>
        <v/>
      </c>
      <c r="AJ44" s="32" t="str">
        <f ca="1">IF($AR$4=$AR$6,IF(ISNA(BU44),"",IF(BU44="---","",BU44)),IF(ISNA(BD44),"",IF(BD44="---","",BD44)))</f>
        <v/>
      </c>
      <c r="AK44" s="32" t="str">
        <f t="shared" ca="1" si="18"/>
        <v/>
      </c>
      <c r="AL44" s="32" t="str">
        <f t="shared" ca="1" si="19"/>
        <v/>
      </c>
      <c r="AM44" s="32" t="str">
        <f t="shared" ca="1" si="20"/>
        <v/>
      </c>
      <c r="AN44" s="32" t="str">
        <f t="shared" ca="1" si="21"/>
        <v/>
      </c>
      <c r="AO44" s="32" t="str">
        <f t="shared" ca="1" si="22"/>
        <v/>
      </c>
      <c r="AP44" s="32" t="str">
        <f t="shared" ca="1" si="23"/>
        <v/>
      </c>
      <c r="AQ44" s="32" t="str">
        <f t="shared" ca="1" si="24"/>
        <v/>
      </c>
      <c r="AR44" s="32" t="str">
        <f t="shared" ca="1" si="25"/>
        <v/>
      </c>
      <c r="AS44" s="58"/>
      <c r="AT44" s="58">
        <f t="shared" si="11"/>
        <v>159</v>
      </c>
      <c r="AU44" s="58">
        <f>MATCH($C$3,各栄養素!$O$9:$O$21,1)</f>
        <v>1</v>
      </c>
      <c r="AV44" s="58" t="e">
        <f t="shared" ca="1" si="15"/>
        <v>#N/A</v>
      </c>
      <c r="AW44" s="58">
        <f t="shared" ca="1" si="16"/>
        <v>5</v>
      </c>
      <c r="AX44" s="17" t="e">
        <f t="shared" ca="1" si="27"/>
        <v>#N/A</v>
      </c>
      <c r="AY44" s="17" t="e">
        <f t="shared" ca="1" si="27"/>
        <v>#N/A</v>
      </c>
      <c r="AZ44" s="17" t="e">
        <f t="shared" ca="1" si="27"/>
        <v>#N/A</v>
      </c>
      <c r="BA44" s="17" t="e">
        <f t="shared" ca="1" si="27"/>
        <v>#N/A</v>
      </c>
      <c r="BB44" s="17" t="e">
        <f t="shared" ca="1" si="27"/>
        <v>#N/A</v>
      </c>
      <c r="BC44" s="17" t="e">
        <f ca="1">INDEX(各栄養素!$1:$1048576,$AU44+8,$AT44+$AV44+AX44-2)</f>
        <v>#N/A</v>
      </c>
      <c r="BD44" s="17" t="e">
        <f ca="1">INDEX(各栄養素!$1:$1048576,$AU44+8,$AT44+$AV44+AY44-2)</f>
        <v>#N/A</v>
      </c>
      <c r="BE44" s="17" t="e">
        <f ca="1">INDEX(各栄養素!$1:$1048576,$AU44+8,$AT44+$AV44+AZ44-2)</f>
        <v>#N/A</v>
      </c>
      <c r="BF44" s="17" t="e">
        <f ca="1">INDEX(各栄養素!$1:$1048576,$AU44+8,$AT44+$AV44+BA44-2)</f>
        <v>#N/A</v>
      </c>
      <c r="BG44" s="17" t="e">
        <f ca="1">INDEX(各栄養素!$1:$1048576,$AU44+8,$AT44+$AV44+BB44-2)</f>
        <v>#N/A</v>
      </c>
      <c r="BH44" s="58" t="e">
        <f>MATCH($AR$2,各栄養素!$O$9:$O$27,0)</f>
        <v>#N/A</v>
      </c>
      <c r="BI44" s="17" t="e">
        <f ca="1">INDEX(各栄養素!$1:$1048576,$BH44+8,$AT44+$AV44+AX44-2)</f>
        <v>#N/A</v>
      </c>
      <c r="BJ44" s="17" t="e">
        <f ca="1">INDEX(各栄養素!$1:$1048576,$BH44+8,$AT44+$AV44+AY44-2)</f>
        <v>#N/A</v>
      </c>
      <c r="BK44" s="17" t="e">
        <f ca="1">INDEX(各栄養素!$1:$1048576,$BH44+8,$AT44+$AV44+AZ44-2)</f>
        <v>#N/A</v>
      </c>
      <c r="BL44" s="17" t="e">
        <f ca="1">INDEX(各栄養素!$1:$1048576,$BH44+8,$AT44+$AV44+BA44-2)</f>
        <v>#N/A</v>
      </c>
      <c r="BM44" s="17" t="e">
        <f ca="1">INDEX(各栄養素!$1:$1048576,$BH44+8,$AT44+$AV44+BB44-2)</f>
        <v>#N/A</v>
      </c>
      <c r="BN44" s="17">
        <f>MATCH($BN$16,各栄養素!$C$9:$C$30,0)</f>
        <v>21</v>
      </c>
      <c r="BO44" s="17" t="e">
        <f ca="1">INDEX(各栄養素!$1:$1048576,$BN44+8,$AT44+$AV44+AX44-2)</f>
        <v>#N/A</v>
      </c>
      <c r="BP44" s="17" t="e">
        <f ca="1">INDEX(各栄養素!$1:$1048576,$BN44+8,$AT44+$AV44+AY44-2)</f>
        <v>#N/A</v>
      </c>
      <c r="BQ44" s="17" t="e">
        <f ca="1">INDEX(各栄養素!$1:$1048576,$BN44+8,$AT44+$AV44+AZ44-2)</f>
        <v>#N/A</v>
      </c>
      <c r="BR44" s="17" t="e">
        <f ca="1">INDEX(各栄養素!$1:$1048576,$BN44+8,$AT44+$AV44+BA44-2)</f>
        <v>#N/A</v>
      </c>
      <c r="BS44" s="17" t="e">
        <f ca="1">INDEX(各栄養素!$1:$1048576,$BN44+8,$AT44+$AV44+BB44-2)</f>
        <v>#N/A</v>
      </c>
      <c r="BT44" s="15" t="e">
        <f ca="1">INDEX(各栄養素!$1:$1048576,$AU44+8,$AT44+$AV44+AX44)</f>
        <v>#N/A</v>
      </c>
      <c r="BU44" s="15" t="e">
        <f ca="1">INDEX(各栄養素!$1:$1048576,$AU44+8,$AT44+$AV44+AY44)</f>
        <v>#N/A</v>
      </c>
    </row>
    <row r="45" spans="2:73">
      <c r="B45" s="49" t="s">
        <v>201</v>
      </c>
      <c r="C45" s="50" t="s">
        <v>183</v>
      </c>
      <c r="D45" s="51" t="str">
        <f t="shared" ca="1" si="0"/>
        <v/>
      </c>
      <c r="E45" s="46" t="str">
        <f t="shared" ca="1" si="1"/>
        <v/>
      </c>
      <c r="F45" s="52" t="str">
        <f t="shared" ca="1" si="2"/>
        <v/>
      </c>
      <c r="G45" s="52" t="str">
        <f t="shared" ca="1" si="3"/>
        <v/>
      </c>
      <c r="H45" s="54" t="str">
        <f t="shared" ca="1" si="4"/>
        <v/>
      </c>
      <c r="I45" s="55"/>
      <c r="J45" s="55"/>
      <c r="K45" s="55"/>
      <c r="AH45" s="58"/>
      <c r="AI45" s="32" t="str">
        <f t="shared" ref="AI45:AJ51" ca="1" si="28">IF(ISNA(BC45),"",IF(BC45="---","",BC45))</f>
        <v/>
      </c>
      <c r="AJ45" s="32" t="str">
        <f t="shared" ca="1" si="28"/>
        <v/>
      </c>
      <c r="AK45" s="32" t="str">
        <f t="shared" ca="1" si="18"/>
        <v/>
      </c>
      <c r="AL45" s="32" t="str">
        <f t="shared" ca="1" si="19"/>
        <v/>
      </c>
      <c r="AM45" s="32" t="str">
        <f t="shared" ca="1" si="20"/>
        <v/>
      </c>
      <c r="AN45" s="32" t="str">
        <f t="shared" ca="1" si="21"/>
        <v/>
      </c>
      <c r="AO45" s="32" t="str">
        <f t="shared" ca="1" si="22"/>
        <v/>
      </c>
      <c r="AP45" s="32" t="str">
        <f t="shared" ca="1" si="23"/>
        <v/>
      </c>
      <c r="AQ45" s="32" t="str">
        <f t="shared" ca="1" si="24"/>
        <v/>
      </c>
      <c r="AR45" s="32" t="str">
        <f t="shared" ca="1" si="25"/>
        <v/>
      </c>
      <c r="AT45" s="17">
        <f t="shared" si="11"/>
        <v>170</v>
      </c>
      <c r="AU45" s="17">
        <f>MATCH($C$3,各栄養素!$O$9:$O$21,1)</f>
        <v>1</v>
      </c>
      <c r="AV45" s="17" t="e">
        <f t="shared" ca="1" si="15"/>
        <v>#N/A</v>
      </c>
      <c r="AW45" s="17">
        <f t="shared" ca="1" si="16"/>
        <v>5</v>
      </c>
      <c r="AX45" s="17" t="e">
        <f t="shared" ca="1" si="27"/>
        <v>#N/A</v>
      </c>
      <c r="AY45" s="17" t="e">
        <f t="shared" ca="1" si="27"/>
        <v>#N/A</v>
      </c>
      <c r="AZ45" s="17" t="e">
        <f t="shared" ca="1" si="27"/>
        <v>#N/A</v>
      </c>
      <c r="BA45" s="17" t="e">
        <f t="shared" ca="1" si="27"/>
        <v>#N/A</v>
      </c>
      <c r="BB45" s="17" t="e">
        <f t="shared" ca="1" si="27"/>
        <v>#N/A</v>
      </c>
      <c r="BC45" s="17" t="e">
        <f ca="1">INDEX(各栄養素!$1:$1048576,$AU45+8,$AT45+$AV45+AX45-2)</f>
        <v>#N/A</v>
      </c>
      <c r="BD45" s="17" t="e">
        <f ca="1">INDEX(各栄養素!$1:$1048576,$AU45+8,$AT45+$AV45+AY45-2)</f>
        <v>#N/A</v>
      </c>
      <c r="BE45" s="17" t="e">
        <f ca="1">INDEX(各栄養素!$1:$1048576,$AU45+8,$AT45+$AV45+AZ45-2)</f>
        <v>#N/A</v>
      </c>
      <c r="BF45" s="17" t="e">
        <f ca="1">INDEX(各栄養素!$1:$1048576,$AU45+8,$AT45+$AV45+BA45-2)</f>
        <v>#N/A</v>
      </c>
      <c r="BG45" s="17" t="e">
        <f ca="1">INDEX(各栄養素!$1:$1048576,$AU45+8,$AT45+$AV45+BB45-2)</f>
        <v>#N/A</v>
      </c>
      <c r="BH45" s="17" t="e">
        <f>MATCH($AR$2,各栄養素!$O$9:$O$27,0)</f>
        <v>#N/A</v>
      </c>
      <c r="BI45" s="17" t="e">
        <f ca="1">INDEX(各栄養素!$1:$1048576,$BH45+8,$AT45+$AV45+AX45-2)</f>
        <v>#N/A</v>
      </c>
      <c r="BJ45" s="17" t="e">
        <f ca="1">INDEX(各栄養素!$1:$1048576,$BH45+8,$AT45+$AV45+AY45-2)</f>
        <v>#N/A</v>
      </c>
      <c r="BK45" s="17" t="e">
        <f ca="1">INDEX(各栄養素!$1:$1048576,$BH45+8,$AT45+$AV45+AZ45-2)</f>
        <v>#N/A</v>
      </c>
      <c r="BL45" s="17" t="e">
        <f ca="1">INDEX(各栄養素!$1:$1048576,$BH45+8,$AT45+$AV45+BA45-2)</f>
        <v>#N/A</v>
      </c>
      <c r="BM45" s="17" t="e">
        <f ca="1">INDEX(各栄養素!$1:$1048576,$BH45+8,$AT45+$AV45+BB45-2)</f>
        <v>#N/A</v>
      </c>
      <c r="BN45" s="17">
        <f>MATCH($BN$16,各栄養素!$C$9:$C$30,0)</f>
        <v>21</v>
      </c>
      <c r="BO45" s="17" t="e">
        <f ca="1">INDEX(各栄養素!$1:$1048576,$BN45+8,$AT45+$AV45+AX45-2)</f>
        <v>#N/A</v>
      </c>
      <c r="BP45" s="17" t="e">
        <f ca="1">INDEX(各栄養素!$1:$1048576,$BN45+8,$AT45+$AV45+AY45-2)</f>
        <v>#N/A</v>
      </c>
      <c r="BQ45" s="17" t="e">
        <f ca="1">INDEX(各栄養素!$1:$1048576,$BN45+8,$AT45+$AV45+AZ45-2)</f>
        <v>#N/A</v>
      </c>
      <c r="BR45" s="17" t="e">
        <f ca="1">INDEX(各栄養素!$1:$1048576,$BN45+8,$AT45+$AV45+BA45-2)</f>
        <v>#N/A</v>
      </c>
      <c r="BS45" s="17" t="e">
        <f ca="1">INDEX(各栄養素!$1:$1048576,$BN45+8,$AT45+$AV45+BB45-2)</f>
        <v>#N/A</v>
      </c>
      <c r="BT45" s="15"/>
    </row>
    <row r="46" spans="2:73">
      <c r="B46" s="49" t="s">
        <v>202</v>
      </c>
      <c r="C46" s="50" t="s">
        <v>183</v>
      </c>
      <c r="D46" s="51" t="str">
        <f t="shared" ca="1" si="0"/>
        <v/>
      </c>
      <c r="E46" s="46" t="str">
        <f t="shared" ca="1" si="1"/>
        <v/>
      </c>
      <c r="F46" s="52" t="str">
        <f t="shared" ca="1" si="2"/>
        <v/>
      </c>
      <c r="G46" s="52" t="str">
        <f t="shared" ca="1" si="3"/>
        <v/>
      </c>
      <c r="H46" s="54" t="str">
        <f t="shared" ca="1" si="4"/>
        <v/>
      </c>
      <c r="I46" s="55"/>
      <c r="J46" s="55"/>
      <c r="K46" s="55"/>
      <c r="L46" s="16"/>
      <c r="AI46" s="32" t="str">
        <f t="shared" ca="1" si="28"/>
        <v/>
      </c>
      <c r="AJ46" s="32" t="str">
        <f t="shared" ca="1" si="28"/>
        <v/>
      </c>
      <c r="AK46" s="32" t="str">
        <f t="shared" ca="1" si="18"/>
        <v/>
      </c>
      <c r="AL46" s="32" t="str">
        <f t="shared" ca="1" si="19"/>
        <v/>
      </c>
      <c r="AM46" s="32" t="str">
        <f t="shared" ca="1" si="20"/>
        <v/>
      </c>
      <c r="AN46" s="32" t="str">
        <f t="shared" ca="1" si="21"/>
        <v/>
      </c>
      <c r="AO46" s="32" t="str">
        <f t="shared" ca="1" si="22"/>
        <v/>
      </c>
      <c r="AP46" s="32" t="str">
        <f t="shared" ca="1" si="23"/>
        <v/>
      </c>
      <c r="AQ46" s="32" t="str">
        <f t="shared" ca="1" si="24"/>
        <v/>
      </c>
      <c r="AR46" s="32" t="str">
        <f t="shared" ca="1" si="25"/>
        <v/>
      </c>
      <c r="AT46" s="17">
        <f t="shared" si="11"/>
        <v>179</v>
      </c>
      <c r="AU46" s="17">
        <f>MATCH($C$3,各栄養素!$O$9:$O$21,1)</f>
        <v>1</v>
      </c>
      <c r="AV46" s="17" t="e">
        <f t="shared" ca="1" si="15"/>
        <v>#N/A</v>
      </c>
      <c r="AW46" s="17">
        <f t="shared" ca="1" si="16"/>
        <v>5</v>
      </c>
      <c r="AX46" s="17" t="e">
        <f t="shared" ca="1" si="27"/>
        <v>#N/A</v>
      </c>
      <c r="AY46" s="17" t="e">
        <f t="shared" ca="1" si="27"/>
        <v>#N/A</v>
      </c>
      <c r="AZ46" s="17" t="e">
        <f t="shared" ca="1" si="27"/>
        <v>#N/A</v>
      </c>
      <c r="BA46" s="17" t="e">
        <f t="shared" ca="1" si="27"/>
        <v>#N/A</v>
      </c>
      <c r="BB46" s="17" t="e">
        <f t="shared" ca="1" si="27"/>
        <v>#N/A</v>
      </c>
      <c r="BC46" s="17" t="e">
        <f ca="1">INDEX(各栄養素!$1:$1048576,$AU46+8,$AT46+$AV46+AX46-2)</f>
        <v>#N/A</v>
      </c>
      <c r="BD46" s="17" t="e">
        <f ca="1">INDEX(各栄養素!$1:$1048576,$AU46+8,$AT46+$AV46+AY46-2)</f>
        <v>#N/A</v>
      </c>
      <c r="BE46" s="17" t="e">
        <f ca="1">INDEX(各栄養素!$1:$1048576,$AU46+8,$AT46+$AV46+AZ46-2)</f>
        <v>#N/A</v>
      </c>
      <c r="BF46" s="17" t="e">
        <f ca="1">INDEX(各栄養素!$1:$1048576,$AU46+8,$AT46+$AV46+BA46-2)</f>
        <v>#N/A</v>
      </c>
      <c r="BG46" s="17" t="e">
        <f ca="1">INDEX(各栄養素!$1:$1048576,$AU46+8,$AT46+$AV46+BB46-2)</f>
        <v>#N/A</v>
      </c>
      <c r="BH46" s="17" t="e">
        <f>MATCH($AR$2,各栄養素!$O$9:$O$27,0)</f>
        <v>#N/A</v>
      </c>
      <c r="BI46" s="17" t="e">
        <f ca="1">INDEX(各栄養素!$1:$1048576,$BH46+8,$AT46+$AV46+AX46-2)</f>
        <v>#N/A</v>
      </c>
      <c r="BJ46" s="17" t="e">
        <f ca="1">INDEX(各栄養素!$1:$1048576,$BH46+8,$AT46+$AV46+AY46-2)</f>
        <v>#N/A</v>
      </c>
      <c r="BK46" s="17" t="e">
        <f ca="1">INDEX(各栄養素!$1:$1048576,$BH46+8,$AT46+$AV46+AZ46-2)</f>
        <v>#N/A</v>
      </c>
      <c r="BL46" s="17" t="e">
        <f ca="1">INDEX(各栄養素!$1:$1048576,$BH46+8,$AT46+$AV46+BA46-2)</f>
        <v>#N/A</v>
      </c>
      <c r="BM46" s="17" t="e">
        <f ca="1">INDEX(各栄養素!$1:$1048576,$BH46+8,$AT46+$AV46+BB46-2)</f>
        <v>#N/A</v>
      </c>
      <c r="BN46" s="17">
        <f>MATCH($BN$16,各栄養素!$C$9:$C$30,0)</f>
        <v>21</v>
      </c>
      <c r="BO46" s="17" t="e">
        <f ca="1">INDEX(各栄養素!$1:$1048576,$BN46+8,$AT46+$AV46+AX46-2)</f>
        <v>#N/A</v>
      </c>
      <c r="BP46" s="17" t="e">
        <f ca="1">INDEX(各栄養素!$1:$1048576,$BN46+8,$AT46+$AV46+AY46-2)</f>
        <v>#N/A</v>
      </c>
      <c r="BQ46" s="17" t="e">
        <f ca="1">INDEX(各栄養素!$1:$1048576,$BN46+8,$AT46+$AV46+AZ46-2)</f>
        <v>#N/A</v>
      </c>
      <c r="BR46" s="17" t="e">
        <f ca="1">INDEX(各栄養素!$1:$1048576,$BN46+8,$AT46+$AV46+BA46-2)</f>
        <v>#N/A</v>
      </c>
      <c r="BS46" s="17" t="e">
        <f ca="1">INDEX(各栄養素!$1:$1048576,$BN46+8,$AT46+$AV46+BB46-2)</f>
        <v>#N/A</v>
      </c>
      <c r="BT46" s="16"/>
    </row>
    <row r="47" spans="2:73" s="16" customFormat="1">
      <c r="B47" s="49" t="s">
        <v>203</v>
      </c>
      <c r="C47" s="50" t="s">
        <v>183</v>
      </c>
      <c r="D47" s="51" t="str">
        <f t="shared" ca="1" si="0"/>
        <v/>
      </c>
      <c r="E47" s="46" t="str">
        <f t="shared" ca="1" si="1"/>
        <v/>
      </c>
      <c r="F47" s="52" t="str">
        <f t="shared" ca="1" si="2"/>
        <v/>
      </c>
      <c r="G47" s="52" t="str">
        <f t="shared" ca="1" si="3"/>
        <v/>
      </c>
      <c r="H47" s="54" t="str">
        <f t="shared" ca="1" si="4"/>
        <v/>
      </c>
      <c r="I47" s="55"/>
      <c r="J47" s="55"/>
      <c r="K47" s="55"/>
      <c r="L47" s="15"/>
      <c r="AF47" s="58"/>
      <c r="AG47" s="58"/>
      <c r="AH47" s="17"/>
      <c r="AI47" s="32" t="str">
        <f t="shared" ca="1" si="28"/>
        <v/>
      </c>
      <c r="AJ47" s="32" t="str">
        <f t="shared" ca="1" si="28"/>
        <v/>
      </c>
      <c r="AK47" s="32" t="str">
        <f t="shared" ca="1" si="18"/>
        <v/>
      </c>
      <c r="AL47" s="32" t="str">
        <f t="shared" ca="1" si="19"/>
        <v/>
      </c>
      <c r="AM47" s="32" t="str">
        <f t="shared" ca="1" si="20"/>
        <v/>
      </c>
      <c r="AN47" s="32" t="str">
        <f t="shared" ca="1" si="21"/>
        <v/>
      </c>
      <c r="AO47" s="32" t="str">
        <f t="shared" ca="1" si="22"/>
        <v/>
      </c>
      <c r="AP47" s="32" t="str">
        <f t="shared" ca="1" si="23"/>
        <v/>
      </c>
      <c r="AQ47" s="32" t="str">
        <f t="shared" ca="1" si="24"/>
        <v/>
      </c>
      <c r="AR47" s="32" t="str">
        <f t="shared" ca="1" si="25"/>
        <v/>
      </c>
      <c r="AS47" s="17"/>
      <c r="AT47" s="17">
        <f t="shared" si="11"/>
        <v>188</v>
      </c>
      <c r="AU47" s="17">
        <f>MATCH($C$3,各栄養素!$O$9:$O$21,1)</f>
        <v>1</v>
      </c>
      <c r="AV47" s="17" t="e">
        <f t="shared" ca="1" si="15"/>
        <v>#N/A</v>
      </c>
      <c r="AW47" s="17">
        <f t="shared" ca="1" si="16"/>
        <v>3</v>
      </c>
      <c r="AX47" s="17" t="e">
        <f t="shared" ca="1" si="27"/>
        <v>#N/A</v>
      </c>
      <c r="AY47" s="17" t="e">
        <f t="shared" ca="1" si="27"/>
        <v>#N/A</v>
      </c>
      <c r="AZ47" s="17" t="e">
        <f t="shared" ca="1" si="27"/>
        <v>#N/A</v>
      </c>
      <c r="BA47" s="17" t="e">
        <f t="shared" ca="1" si="27"/>
        <v>#N/A</v>
      </c>
      <c r="BB47" s="17" t="e">
        <f t="shared" ca="1" si="27"/>
        <v>#N/A</v>
      </c>
      <c r="BC47" s="17" t="e">
        <f ca="1">INDEX(各栄養素!$1:$1048576,$AU47+8,$AT47+$AV47+AX47-2)</f>
        <v>#N/A</v>
      </c>
      <c r="BD47" s="17" t="e">
        <f ca="1">INDEX(各栄養素!$1:$1048576,$AU47+8,$AT47+$AV47+AY47-2)</f>
        <v>#N/A</v>
      </c>
      <c r="BE47" s="17" t="e">
        <f ca="1">INDEX(各栄養素!$1:$1048576,$AU47+8,$AT47+$AV47+AZ47-2)</f>
        <v>#N/A</v>
      </c>
      <c r="BF47" s="17" t="e">
        <f ca="1">INDEX(各栄養素!$1:$1048576,$AU47+8,$AT47+$AV47+BA47-2)</f>
        <v>#N/A</v>
      </c>
      <c r="BG47" s="17" t="e">
        <f ca="1">INDEX(各栄養素!$1:$1048576,$AU47+8,$AT47+$AV47+BB47-2)</f>
        <v>#N/A</v>
      </c>
      <c r="BH47" s="17" t="e">
        <f>MATCH($AR$2,各栄養素!$O$9:$O$27,0)</f>
        <v>#N/A</v>
      </c>
      <c r="BI47" s="17" t="e">
        <f ca="1">INDEX(各栄養素!$1:$1048576,$BH47+8,$AT47+$AV47+AX47-2)</f>
        <v>#N/A</v>
      </c>
      <c r="BJ47" s="17" t="e">
        <f ca="1">INDEX(各栄養素!$1:$1048576,$BH47+8,$AT47+$AV47+AY47-2)</f>
        <v>#N/A</v>
      </c>
      <c r="BK47" s="17" t="e">
        <f ca="1">INDEX(各栄養素!$1:$1048576,$BH47+8,$AT47+$AV47+AZ47-2)</f>
        <v>#N/A</v>
      </c>
      <c r="BL47" s="17" t="e">
        <f ca="1">INDEX(各栄養素!$1:$1048576,$BH47+8,$AT47+$AV47+BA47-2)</f>
        <v>#N/A</v>
      </c>
      <c r="BM47" s="17" t="e">
        <f ca="1">INDEX(各栄養素!$1:$1048576,$BH47+8,$AT47+$AV47+BB47-2)</f>
        <v>#N/A</v>
      </c>
      <c r="BN47" s="17">
        <f>MATCH($BN$16,各栄養素!$C$9:$C$30,0)</f>
        <v>21</v>
      </c>
      <c r="BO47" s="17" t="e">
        <f ca="1">INDEX(各栄養素!$1:$1048576,$BN47+8,$AT47+$AV47+AX47-2)</f>
        <v>#N/A</v>
      </c>
      <c r="BP47" s="17" t="e">
        <f ca="1">INDEX(各栄養素!$1:$1048576,$BN47+8,$AT47+$AV47+AY47-2)</f>
        <v>#N/A</v>
      </c>
      <c r="BQ47" s="17" t="e">
        <f ca="1">INDEX(各栄養素!$1:$1048576,$BN47+8,$AT47+$AV47+AZ47-2)</f>
        <v>#N/A</v>
      </c>
      <c r="BR47" s="17" t="e">
        <f ca="1">INDEX(各栄養素!$1:$1048576,$BN47+8,$AT47+$AV47+BA47-2)</f>
        <v>#N/A</v>
      </c>
      <c r="BS47" s="17" t="e">
        <f ca="1">INDEX(各栄養素!$1:$1048576,$BN47+8,$AT47+$AV47+BB47-2)</f>
        <v>#N/A</v>
      </c>
      <c r="BT47" s="15"/>
    </row>
    <row r="48" spans="2:73">
      <c r="B48" s="49" t="s">
        <v>204</v>
      </c>
      <c r="C48" s="50" t="s">
        <v>181</v>
      </c>
      <c r="D48" s="51" t="str">
        <f t="shared" ca="1" si="0"/>
        <v/>
      </c>
      <c r="E48" s="46" t="str">
        <f t="shared" ca="1" si="1"/>
        <v/>
      </c>
      <c r="F48" s="52" t="str">
        <f t="shared" ca="1" si="2"/>
        <v/>
      </c>
      <c r="G48" s="52" t="str">
        <f t="shared" ca="1" si="3"/>
        <v/>
      </c>
      <c r="H48" s="54" t="str">
        <f t="shared" ca="1" si="4"/>
        <v/>
      </c>
      <c r="I48" s="55"/>
      <c r="J48" s="55"/>
      <c r="K48" s="55"/>
      <c r="AI48" s="32" t="str">
        <f t="shared" ca="1" si="28"/>
        <v/>
      </c>
      <c r="AJ48" s="32" t="str">
        <f t="shared" ca="1" si="28"/>
        <v/>
      </c>
      <c r="AK48" s="32" t="str">
        <f t="shared" ca="1" si="18"/>
        <v/>
      </c>
      <c r="AL48" s="32" t="str">
        <f t="shared" ca="1" si="19"/>
        <v/>
      </c>
      <c r="AM48" s="32" t="str">
        <f t="shared" ca="1" si="20"/>
        <v/>
      </c>
      <c r="AN48" s="32" t="str">
        <f t="shared" ca="1" si="21"/>
        <v/>
      </c>
      <c r="AO48" s="32" t="str">
        <f t="shared" ca="1" si="22"/>
        <v/>
      </c>
      <c r="AP48" s="32" t="str">
        <f t="shared" ca="1" si="23"/>
        <v/>
      </c>
      <c r="AQ48" s="32" t="str">
        <f t="shared" ca="1" si="24"/>
        <v/>
      </c>
      <c r="AR48" s="32" t="str">
        <f t="shared" ca="1" si="25"/>
        <v/>
      </c>
      <c r="AT48" s="17">
        <f t="shared" si="11"/>
        <v>193</v>
      </c>
      <c r="AU48" s="17">
        <f>MATCH($C$3,各栄養素!$O$9:$O$21,1)</f>
        <v>1</v>
      </c>
      <c r="AV48" s="17" t="e">
        <f t="shared" ca="1" si="15"/>
        <v>#N/A</v>
      </c>
      <c r="AW48" s="17">
        <f t="shared" ca="1" si="16"/>
        <v>5</v>
      </c>
      <c r="AX48" s="17" t="e">
        <f t="shared" ca="1" si="27"/>
        <v>#N/A</v>
      </c>
      <c r="AY48" s="17" t="e">
        <f t="shared" ca="1" si="27"/>
        <v>#N/A</v>
      </c>
      <c r="AZ48" s="17" t="e">
        <f t="shared" ca="1" si="27"/>
        <v>#N/A</v>
      </c>
      <c r="BA48" s="17" t="e">
        <f t="shared" ca="1" si="27"/>
        <v>#N/A</v>
      </c>
      <c r="BB48" s="17" t="e">
        <f t="shared" ca="1" si="27"/>
        <v>#N/A</v>
      </c>
      <c r="BC48" s="17" t="e">
        <f ca="1">INDEX(各栄養素!$1:$1048576,$AU48+8,$AT48+$AV48+AX48-2)</f>
        <v>#N/A</v>
      </c>
      <c r="BD48" s="17" t="e">
        <f ca="1">INDEX(各栄養素!$1:$1048576,$AU48+8,$AT48+$AV48+AY48-2)</f>
        <v>#N/A</v>
      </c>
      <c r="BE48" s="17" t="e">
        <f ca="1">INDEX(各栄養素!$1:$1048576,$AU48+8,$AT48+$AV48+AZ48-2)</f>
        <v>#N/A</v>
      </c>
      <c r="BF48" s="17" t="e">
        <f ca="1">INDEX(各栄養素!$1:$1048576,$AU48+8,$AT48+$AV48+BA48-2)</f>
        <v>#N/A</v>
      </c>
      <c r="BG48" s="17" t="e">
        <f ca="1">INDEX(各栄養素!$1:$1048576,$AU48+8,$AT48+$AV48+BB48-2)</f>
        <v>#N/A</v>
      </c>
      <c r="BH48" s="17" t="e">
        <f>MATCH($AR$2,各栄養素!$O$9:$O$27,0)</f>
        <v>#N/A</v>
      </c>
      <c r="BI48" s="17" t="e">
        <f ca="1">INDEX(各栄養素!$1:$1048576,$BH48+8,$AT48+$AV48+AX48-2)</f>
        <v>#N/A</v>
      </c>
      <c r="BJ48" s="17" t="e">
        <f ca="1">INDEX(各栄養素!$1:$1048576,$BH48+8,$AT48+$AV48+AY48-2)</f>
        <v>#N/A</v>
      </c>
      <c r="BK48" s="17" t="e">
        <f ca="1">INDEX(各栄養素!$1:$1048576,$BH48+8,$AT48+$AV48+AZ48-2)</f>
        <v>#N/A</v>
      </c>
      <c r="BL48" s="17" t="e">
        <f ca="1">INDEX(各栄養素!$1:$1048576,$BH48+8,$AT48+$AV48+BA48-2)</f>
        <v>#N/A</v>
      </c>
      <c r="BM48" s="17" t="e">
        <f ca="1">INDEX(各栄養素!$1:$1048576,$BH48+8,$AT48+$AV48+BB48-2)</f>
        <v>#N/A</v>
      </c>
      <c r="BN48" s="17">
        <f>MATCH($BN$16,各栄養素!$C$9:$C$30,0)</f>
        <v>21</v>
      </c>
      <c r="BO48" s="17" t="e">
        <f ca="1">INDEX(各栄養素!$1:$1048576,$BN48+8,$AT48+$AV48+AX48-2)</f>
        <v>#N/A</v>
      </c>
      <c r="BP48" s="17" t="e">
        <f ca="1">INDEX(各栄養素!$1:$1048576,$BN48+8,$AT48+$AV48+AY48-2)</f>
        <v>#N/A</v>
      </c>
      <c r="BQ48" s="17" t="e">
        <f ca="1">INDEX(各栄養素!$1:$1048576,$BN48+8,$AT48+$AV48+AZ48-2)</f>
        <v>#N/A</v>
      </c>
      <c r="BR48" s="17" t="e">
        <f ca="1">INDEX(各栄養素!$1:$1048576,$BN48+8,$AT48+$AV48+BA48-2)</f>
        <v>#N/A</v>
      </c>
      <c r="BS48" s="17" t="e">
        <f ca="1">INDEX(各栄養素!$1:$1048576,$BN48+8,$AT48+$AV48+BB48-2)</f>
        <v>#N/A</v>
      </c>
      <c r="BT48" s="15"/>
    </row>
    <row r="49" spans="2:72">
      <c r="B49" s="49" t="s">
        <v>205</v>
      </c>
      <c r="C49" s="50" t="s">
        <v>181</v>
      </c>
      <c r="D49" s="51" t="str">
        <f t="shared" ca="1" si="0"/>
        <v/>
      </c>
      <c r="E49" s="46" t="str">
        <f t="shared" ca="1" si="1"/>
        <v/>
      </c>
      <c r="F49" s="52" t="str">
        <f t="shared" ca="1" si="2"/>
        <v/>
      </c>
      <c r="G49" s="52" t="str">
        <f t="shared" ca="1" si="3"/>
        <v/>
      </c>
      <c r="H49" s="54" t="str">
        <f t="shared" ca="1" si="4"/>
        <v/>
      </c>
      <c r="I49" s="55"/>
      <c r="J49" s="55"/>
      <c r="K49" s="55"/>
      <c r="AI49" s="32" t="str">
        <f t="shared" ca="1" si="28"/>
        <v/>
      </c>
      <c r="AJ49" s="32" t="str">
        <f t="shared" ca="1" si="28"/>
        <v/>
      </c>
      <c r="AK49" s="32" t="str">
        <f t="shared" ca="1" si="18"/>
        <v/>
      </c>
      <c r="AL49" s="32" t="str">
        <f t="shared" ca="1" si="19"/>
        <v/>
      </c>
      <c r="AM49" s="32" t="str">
        <f t="shared" ca="1" si="20"/>
        <v/>
      </c>
      <c r="AN49" s="32" t="str">
        <f t="shared" ca="1" si="21"/>
        <v/>
      </c>
      <c r="AO49" s="32" t="str">
        <f t="shared" ca="1" si="22"/>
        <v/>
      </c>
      <c r="AP49" s="32" t="str">
        <f t="shared" ca="1" si="23"/>
        <v/>
      </c>
      <c r="AQ49" s="32" t="str">
        <f t="shared" ca="1" si="24"/>
        <v/>
      </c>
      <c r="AR49" s="32" t="str">
        <f t="shared" ca="1" si="25"/>
        <v/>
      </c>
      <c r="AT49" s="17">
        <f t="shared" si="11"/>
        <v>202</v>
      </c>
      <c r="AU49" s="17">
        <f>MATCH($C$3,各栄養素!$O$9:$O$21,1)</f>
        <v>1</v>
      </c>
      <c r="AV49" s="17" t="e">
        <f t="shared" ca="1" si="15"/>
        <v>#N/A</v>
      </c>
      <c r="AW49" s="17">
        <f t="shared" ca="1" si="16"/>
        <v>5</v>
      </c>
      <c r="AX49" s="17" t="e">
        <f t="shared" ca="1" si="27"/>
        <v>#N/A</v>
      </c>
      <c r="AY49" s="17" t="e">
        <f t="shared" ca="1" si="27"/>
        <v>#N/A</v>
      </c>
      <c r="AZ49" s="17" t="e">
        <f t="shared" ca="1" si="27"/>
        <v>#N/A</v>
      </c>
      <c r="BA49" s="17" t="e">
        <f t="shared" ca="1" si="27"/>
        <v>#N/A</v>
      </c>
      <c r="BB49" s="17" t="e">
        <f t="shared" ca="1" si="27"/>
        <v>#N/A</v>
      </c>
      <c r="BC49" s="17" t="e">
        <f ca="1">INDEX(各栄養素!$1:$1048576,$AU49+8,$AT49+$AV49+AX49-2)</f>
        <v>#N/A</v>
      </c>
      <c r="BD49" s="17" t="e">
        <f ca="1">INDEX(各栄養素!$1:$1048576,$AU49+8,$AT49+$AV49+AY49-2)</f>
        <v>#N/A</v>
      </c>
      <c r="BE49" s="17" t="e">
        <f ca="1">INDEX(各栄養素!$1:$1048576,$AU49+8,$AT49+$AV49+AZ49-2)</f>
        <v>#N/A</v>
      </c>
      <c r="BF49" s="17" t="e">
        <f ca="1">INDEX(各栄養素!$1:$1048576,$AU49+8,$AT49+$AV49+BA49-2)</f>
        <v>#N/A</v>
      </c>
      <c r="BG49" s="17" t="e">
        <f ca="1">INDEX(各栄養素!$1:$1048576,$AU49+8,$AT49+$AV49+BB49-2)</f>
        <v>#N/A</v>
      </c>
      <c r="BH49" s="17" t="e">
        <f>MATCH($AR$2,各栄養素!$O$9:$O$27,0)</f>
        <v>#N/A</v>
      </c>
      <c r="BI49" s="17" t="e">
        <f ca="1">INDEX(各栄養素!$1:$1048576,$BH49+8,$AT49+$AV49+AX49-2)</f>
        <v>#N/A</v>
      </c>
      <c r="BJ49" s="17" t="e">
        <f ca="1">INDEX(各栄養素!$1:$1048576,$BH49+8,$AT49+$AV49+AY49-2)</f>
        <v>#N/A</v>
      </c>
      <c r="BK49" s="17" t="e">
        <f ca="1">INDEX(各栄養素!$1:$1048576,$BH49+8,$AT49+$AV49+AZ49-2)</f>
        <v>#N/A</v>
      </c>
      <c r="BL49" s="17" t="e">
        <f ca="1">INDEX(各栄養素!$1:$1048576,$BH49+8,$AT49+$AV49+BA49-2)</f>
        <v>#N/A</v>
      </c>
      <c r="BM49" s="17" t="e">
        <f ca="1">INDEX(各栄養素!$1:$1048576,$BH49+8,$AT49+$AV49+BB49-2)</f>
        <v>#N/A</v>
      </c>
      <c r="BN49" s="17">
        <f>MATCH($BN$16,各栄養素!$C$9:$C$30,0)</f>
        <v>21</v>
      </c>
      <c r="BO49" s="17" t="e">
        <f ca="1">INDEX(各栄養素!$1:$1048576,$BN49+8,$AT49+$AV49+AX49-2)</f>
        <v>#N/A</v>
      </c>
      <c r="BP49" s="17" t="e">
        <f ca="1">INDEX(各栄養素!$1:$1048576,$BN49+8,$AT49+$AV49+AY49-2)</f>
        <v>#N/A</v>
      </c>
      <c r="BQ49" s="17" t="e">
        <f ca="1">INDEX(各栄養素!$1:$1048576,$BN49+8,$AT49+$AV49+AZ49-2)</f>
        <v>#N/A</v>
      </c>
      <c r="BR49" s="17" t="e">
        <f ca="1">INDEX(各栄養素!$1:$1048576,$BN49+8,$AT49+$AV49+BA49-2)</f>
        <v>#N/A</v>
      </c>
      <c r="BS49" s="17" t="e">
        <f ca="1">INDEX(各栄養素!$1:$1048576,$BN49+8,$AT49+$AV49+BB49-2)</f>
        <v>#N/A</v>
      </c>
      <c r="BT49" s="15"/>
    </row>
    <row r="50" spans="2:72">
      <c r="B50" s="49" t="s">
        <v>206</v>
      </c>
      <c r="C50" s="50" t="s">
        <v>181</v>
      </c>
      <c r="D50" s="51" t="str">
        <f t="shared" ca="1" si="0"/>
        <v/>
      </c>
      <c r="E50" s="46" t="str">
        <f t="shared" ca="1" si="1"/>
        <v/>
      </c>
      <c r="F50" s="52" t="str">
        <f t="shared" ca="1" si="2"/>
        <v/>
      </c>
      <c r="G50" s="52" t="str">
        <f t="shared" ca="1" si="3"/>
        <v/>
      </c>
      <c r="H50" s="54" t="str">
        <f t="shared" ca="1" si="4"/>
        <v/>
      </c>
      <c r="I50" s="55"/>
      <c r="J50" s="55"/>
      <c r="K50" s="55"/>
      <c r="AI50" s="32" t="str">
        <f t="shared" ca="1" si="28"/>
        <v/>
      </c>
      <c r="AJ50" s="32" t="str">
        <f t="shared" ca="1" si="28"/>
        <v/>
      </c>
      <c r="AK50" s="32" t="str">
        <f t="shared" ca="1" si="18"/>
        <v/>
      </c>
      <c r="AL50" s="32" t="str">
        <f t="shared" ca="1" si="19"/>
        <v/>
      </c>
      <c r="AM50" s="32" t="str">
        <f t="shared" ca="1" si="20"/>
        <v/>
      </c>
      <c r="AN50" s="32" t="str">
        <f t="shared" ca="1" si="21"/>
        <v/>
      </c>
      <c r="AO50" s="32" t="str">
        <f t="shared" ca="1" si="22"/>
        <v/>
      </c>
      <c r="AP50" s="32" t="str">
        <f t="shared" ca="1" si="23"/>
        <v/>
      </c>
      <c r="AQ50" s="32" t="str">
        <f t="shared" ca="1" si="24"/>
        <v/>
      </c>
      <c r="AR50" s="32" t="str">
        <f t="shared" ca="1" si="25"/>
        <v/>
      </c>
      <c r="AT50" s="17">
        <f t="shared" si="11"/>
        <v>211</v>
      </c>
      <c r="AU50" s="17">
        <f>MATCH($C$3,各栄養素!$O$9:$O$21,1)</f>
        <v>1</v>
      </c>
      <c r="AV50" s="17" t="e">
        <f t="shared" ca="1" si="15"/>
        <v>#N/A</v>
      </c>
      <c r="AW50" s="17">
        <f t="shared" ca="1" si="16"/>
        <v>3</v>
      </c>
      <c r="AX50" s="17" t="e">
        <f t="shared" ca="1" si="27"/>
        <v>#N/A</v>
      </c>
      <c r="AY50" s="17" t="e">
        <f t="shared" ca="1" si="27"/>
        <v>#N/A</v>
      </c>
      <c r="AZ50" s="17" t="e">
        <f t="shared" ca="1" si="27"/>
        <v>#N/A</v>
      </c>
      <c r="BA50" s="17" t="e">
        <f t="shared" ca="1" si="27"/>
        <v>#N/A</v>
      </c>
      <c r="BB50" s="17" t="e">
        <f t="shared" ca="1" si="27"/>
        <v>#N/A</v>
      </c>
      <c r="BC50" s="17" t="e">
        <f ca="1">INDEX(各栄養素!$1:$1048576,$AU50+8,$AT50+$AV50+AX50-2)</f>
        <v>#N/A</v>
      </c>
      <c r="BD50" s="17" t="e">
        <f ca="1">INDEX(各栄養素!$1:$1048576,$AU50+8,$AT50+$AV50+AY50-2)</f>
        <v>#N/A</v>
      </c>
      <c r="BE50" s="17" t="e">
        <f ca="1">INDEX(各栄養素!$1:$1048576,$AU50+8,$AT50+$AV50+AZ50-2)</f>
        <v>#N/A</v>
      </c>
      <c r="BF50" s="17" t="e">
        <f ca="1">INDEX(各栄養素!$1:$1048576,$AU50+8,$AT50+$AV50+BA50-2)</f>
        <v>#N/A</v>
      </c>
      <c r="BG50" s="17" t="e">
        <f ca="1">INDEX(各栄養素!$1:$1048576,$AU50+8,$AT50+$AV50+BB50-2)</f>
        <v>#N/A</v>
      </c>
      <c r="BH50" s="17" t="e">
        <f>MATCH($AR$2,各栄養素!$O$9:$O$27,0)</f>
        <v>#N/A</v>
      </c>
      <c r="BI50" s="17" t="e">
        <f ca="1">INDEX(各栄養素!$1:$1048576,$BH50+8,$AT50+$AV50+AX50-2)</f>
        <v>#N/A</v>
      </c>
      <c r="BJ50" s="17" t="e">
        <f ca="1">INDEX(各栄養素!$1:$1048576,$BH50+8,$AT50+$AV50+AY50-2)</f>
        <v>#N/A</v>
      </c>
      <c r="BK50" s="17" t="e">
        <f ca="1">INDEX(各栄養素!$1:$1048576,$BH50+8,$AT50+$AV50+AZ50-2)</f>
        <v>#N/A</v>
      </c>
      <c r="BL50" s="17" t="e">
        <f ca="1">INDEX(各栄養素!$1:$1048576,$BH50+8,$AT50+$AV50+BA50-2)</f>
        <v>#N/A</v>
      </c>
      <c r="BM50" s="17" t="e">
        <f ca="1">INDEX(各栄養素!$1:$1048576,$BH50+8,$AT50+$AV50+BB50-2)</f>
        <v>#N/A</v>
      </c>
      <c r="BN50" s="17">
        <f>MATCH($BN$16,各栄養素!$C$9:$C$30,0)</f>
        <v>21</v>
      </c>
      <c r="BO50" s="17" t="e">
        <f ca="1">INDEX(各栄養素!$1:$1048576,$BN50+8,$AT50+$AV50+AX50-2)</f>
        <v>#N/A</v>
      </c>
      <c r="BP50" s="17" t="e">
        <f ca="1">INDEX(各栄養素!$1:$1048576,$BN50+8,$AT50+$AV50+AY50-2)</f>
        <v>#N/A</v>
      </c>
      <c r="BQ50" s="17" t="e">
        <f ca="1">INDEX(各栄養素!$1:$1048576,$BN50+8,$AT50+$AV50+AZ50-2)</f>
        <v>#N/A</v>
      </c>
      <c r="BR50" s="17" t="e">
        <f ca="1">INDEX(各栄養素!$1:$1048576,$BN50+8,$AT50+$AV50+BA50-2)</f>
        <v>#N/A</v>
      </c>
      <c r="BS50" s="17" t="e">
        <f ca="1">INDEX(各栄養素!$1:$1048576,$BN50+8,$AT50+$AV50+BB50-2)</f>
        <v>#N/A</v>
      </c>
      <c r="BT50" s="15"/>
    </row>
    <row r="51" spans="2:72" ht="14.25" thickBot="1">
      <c r="B51" s="59" t="s">
        <v>207</v>
      </c>
      <c r="C51" s="60" t="s">
        <v>181</v>
      </c>
      <c r="D51" s="61" t="str">
        <f t="shared" ca="1" si="0"/>
        <v/>
      </c>
      <c r="E51" s="62" t="str">
        <f t="shared" ca="1" si="1"/>
        <v/>
      </c>
      <c r="F51" s="62" t="str">
        <f t="shared" ca="1" si="2"/>
        <v/>
      </c>
      <c r="G51" s="62" t="str">
        <f t="shared" ca="1" si="3"/>
        <v/>
      </c>
      <c r="H51" s="63" t="str">
        <f t="shared" ca="1" si="4"/>
        <v/>
      </c>
      <c r="I51" s="55"/>
      <c r="J51" s="55"/>
      <c r="K51" s="55"/>
      <c r="AI51" s="32" t="str">
        <f t="shared" ca="1" si="28"/>
        <v/>
      </c>
      <c r="AJ51" s="32" t="str">
        <f t="shared" ca="1" si="28"/>
        <v/>
      </c>
      <c r="AK51" s="32" t="str">
        <f t="shared" ca="1" si="18"/>
        <v/>
      </c>
      <c r="AL51" s="32" t="str">
        <f t="shared" ca="1" si="19"/>
        <v/>
      </c>
      <c r="AM51" s="32" t="str">
        <f t="shared" ca="1" si="20"/>
        <v/>
      </c>
      <c r="AN51" s="32" t="str">
        <f t="shared" ca="1" si="21"/>
        <v/>
      </c>
      <c r="AO51" s="32" t="str">
        <f t="shared" ca="1" si="22"/>
        <v/>
      </c>
      <c r="AP51" s="32" t="str">
        <f t="shared" ca="1" si="23"/>
        <v/>
      </c>
      <c r="AQ51" s="32" t="str">
        <f t="shared" ca="1" si="24"/>
        <v/>
      </c>
      <c r="AR51" s="32" t="str">
        <f t="shared" ca="1" si="25"/>
        <v/>
      </c>
      <c r="AT51" s="17">
        <f t="shared" si="11"/>
        <v>216</v>
      </c>
      <c r="AU51" s="17">
        <f>MATCH($C$3,各栄養素!$O$9:$O$21,1)</f>
        <v>1</v>
      </c>
      <c r="AV51" s="17" t="e">
        <f t="shared" ca="1" si="15"/>
        <v>#N/A</v>
      </c>
      <c r="AW51" s="17">
        <f t="shared" ca="1" si="16"/>
        <v>5</v>
      </c>
      <c r="AX51" s="17" t="e">
        <f t="shared" ca="1" si="27"/>
        <v>#N/A</v>
      </c>
      <c r="AY51" s="17" t="e">
        <f t="shared" ca="1" si="27"/>
        <v>#N/A</v>
      </c>
      <c r="AZ51" s="17" t="e">
        <f t="shared" ca="1" si="27"/>
        <v>#N/A</v>
      </c>
      <c r="BA51" s="17" t="e">
        <f t="shared" ca="1" si="27"/>
        <v>#N/A</v>
      </c>
      <c r="BB51" s="17" t="e">
        <f t="shared" ca="1" si="27"/>
        <v>#N/A</v>
      </c>
      <c r="BC51" s="17" t="e">
        <f ca="1">INDEX(各栄養素!$1:$1048576,$AU51+8,$AT51+$AV51+AX51-2)</f>
        <v>#N/A</v>
      </c>
      <c r="BD51" s="17" t="e">
        <f ca="1">INDEX(各栄養素!$1:$1048576,$AU51+8,$AT51+$AV51+AY51-2)</f>
        <v>#N/A</v>
      </c>
      <c r="BE51" s="17" t="e">
        <f ca="1">INDEX(各栄養素!$1:$1048576,$AU51+8,$AT51+$AV51+AZ51-2)</f>
        <v>#N/A</v>
      </c>
      <c r="BF51" s="17" t="e">
        <f ca="1">INDEX(各栄養素!$1:$1048576,$AU51+8,$AT51+$AV51+BA51-2)</f>
        <v>#N/A</v>
      </c>
      <c r="BG51" s="17" t="e">
        <f ca="1">INDEX(各栄養素!$1:$1048576,$AU51+8,$AT51+$AV51+BB51-2)</f>
        <v>#N/A</v>
      </c>
      <c r="BH51" s="17" t="e">
        <f>MATCH($AR$2,各栄養素!$O$9:$O$27,0)</f>
        <v>#N/A</v>
      </c>
      <c r="BI51" s="17" t="e">
        <f ca="1">INDEX(各栄養素!$1:$1048576,$BH51+8,$AT51+$AV51+AX51-2)</f>
        <v>#N/A</v>
      </c>
      <c r="BJ51" s="17" t="e">
        <f ca="1">INDEX(各栄養素!$1:$1048576,$BH51+8,$AT51+$AV51+AY51-2)</f>
        <v>#N/A</v>
      </c>
      <c r="BK51" s="17" t="e">
        <f ca="1">INDEX(各栄養素!$1:$1048576,$BH51+8,$AT51+$AV51+AZ51-2)</f>
        <v>#N/A</v>
      </c>
      <c r="BL51" s="17" t="e">
        <f ca="1">INDEX(各栄養素!$1:$1048576,$BH51+8,$AT51+$AV51+BA51-2)</f>
        <v>#N/A</v>
      </c>
      <c r="BM51" s="17" t="e">
        <f ca="1">INDEX(各栄養素!$1:$1048576,$BH51+8,$AT51+$AV51+BB51-2)</f>
        <v>#N/A</v>
      </c>
      <c r="BN51" s="17">
        <f>MATCH($BN$16,各栄養素!$C$9:$C$30,0)</f>
        <v>21</v>
      </c>
      <c r="BO51" s="17" t="e">
        <f ca="1">INDEX(各栄養素!$1:$1048576,$BN51+8,$AT51+$AV51+AX51-2)</f>
        <v>#N/A</v>
      </c>
      <c r="BP51" s="17" t="e">
        <f ca="1">INDEX(各栄養素!$1:$1048576,$BN51+8,$AT51+$AV51+AY51-2)</f>
        <v>#N/A</v>
      </c>
      <c r="BQ51" s="17" t="e">
        <f ca="1">INDEX(各栄養素!$1:$1048576,$BN51+8,$AT51+$AV51+AZ51-2)</f>
        <v>#N/A</v>
      </c>
      <c r="BR51" s="17" t="e">
        <f ca="1">INDEX(各栄養素!$1:$1048576,$BN51+8,$AT51+$AV51+BA51-2)</f>
        <v>#N/A</v>
      </c>
      <c r="BS51" s="17" t="e">
        <f ca="1">INDEX(各栄養素!$1:$1048576,$BN51+8,$AT51+$AV51+BB51-2)</f>
        <v>#N/A</v>
      </c>
      <c r="BT51" s="15"/>
    </row>
    <row r="52" spans="2:72">
      <c r="I52" s="55"/>
      <c r="J52" s="55"/>
      <c r="K52" s="55"/>
      <c r="AT52" s="17">
        <v>223</v>
      </c>
      <c r="BT52" s="15"/>
    </row>
    <row r="53" spans="2:72">
      <c r="I53" s="55"/>
      <c r="J53" s="55"/>
      <c r="K53" s="55"/>
      <c r="BT53" s="15"/>
    </row>
    <row r="54" spans="2:72">
      <c r="BT54" s="15"/>
    </row>
    <row r="55" spans="2:72">
      <c r="BT55" s="15"/>
    </row>
    <row r="56" spans="2:72">
      <c r="BT56" s="15"/>
    </row>
    <row r="57" spans="2:72">
      <c r="BT57" s="15"/>
    </row>
    <row r="58" spans="2:72">
      <c r="BT58" s="15"/>
    </row>
    <row r="59" spans="2:72">
      <c r="BT59" s="15"/>
    </row>
  </sheetData>
  <sheetProtection sheet="1" objects="1" scenarios="1"/>
  <mergeCells count="8">
    <mergeCell ref="E6:F6"/>
    <mergeCell ref="E7:F7"/>
    <mergeCell ref="E8:F8"/>
    <mergeCell ref="B2:C2"/>
    <mergeCell ref="E3:F3"/>
    <mergeCell ref="E4:F4"/>
    <mergeCell ref="E5:F5"/>
    <mergeCell ref="E2:G2"/>
  </mergeCells>
  <phoneticPr fontId="1"/>
  <conditionalFormatting sqref="D19:H51">
    <cfRule type="containsBlanks" dxfId="9" priority="10">
      <formula>LEN(TRIM(D19))=0</formula>
    </cfRule>
  </conditionalFormatting>
  <conditionalFormatting sqref="G5">
    <cfRule type="expression" dxfId="8" priority="5">
      <formula>$C$3&gt;=1</formula>
    </cfRule>
  </conditionalFormatting>
  <conditionalFormatting sqref="E5">
    <cfRule type="expression" dxfId="7" priority="4">
      <formula>OR($C$3&gt;=1,$C$3="")</formula>
    </cfRule>
  </conditionalFormatting>
  <conditionalFormatting sqref="G7:G8">
    <cfRule type="expression" dxfId="6" priority="3">
      <formula>$C$3&lt;1</formula>
    </cfRule>
  </conditionalFormatting>
  <conditionalFormatting sqref="E7:E8">
    <cfRule type="expression" dxfId="5" priority="2">
      <formula>$C$3&lt;1</formula>
    </cfRule>
  </conditionalFormatting>
  <conditionalFormatting sqref="C5">
    <cfRule type="expression" dxfId="4" priority="19">
      <formula>$C$4&lt;&gt;$AQ$7</formula>
    </cfRule>
  </conditionalFormatting>
  <conditionalFormatting sqref="B5">
    <cfRule type="expression" dxfId="3" priority="20">
      <formula>$C$4&lt;&gt;$AQ$7</formula>
    </cfRule>
  </conditionalFormatting>
  <conditionalFormatting sqref="C6">
    <cfRule type="expression" dxfId="2" priority="25">
      <formula>AND($C$4=$AQ$7,$C$5=$N$25,$C$3&gt;=8,$C$3&lt;50)=FALSE</formula>
    </cfRule>
  </conditionalFormatting>
  <conditionalFormatting sqref="B6">
    <cfRule type="expression" dxfId="1" priority="26">
      <formula>AND($C$4=$AQ$7,$C$5=$N$25,$C$3&gt;=8,$C$3&lt;50)=FALSE</formula>
    </cfRule>
  </conditionalFormatting>
  <conditionalFormatting sqref="C8">
    <cfRule type="expression" dxfId="0" priority="1">
      <formula>$C$3&lt;6</formula>
    </cfRule>
  </conditionalFormatting>
  <dataValidations count="7">
    <dataValidation imeMode="off" allowBlank="1" showInputMessage="1" showErrorMessage="1" sqref="C3 G3:G4 G7:G8" xr:uid="{00000000-0002-0000-0000-000000000000}"/>
    <dataValidation type="list" allowBlank="1" showInputMessage="1" showErrorMessage="1" sqref="C8" xr:uid="{00000000-0002-0000-0000-000002000000}">
      <formula1>$O$3:$O$5</formula1>
    </dataValidation>
    <dataValidation type="list" allowBlank="1" showInputMessage="1" showErrorMessage="1" sqref="C4" xr:uid="{00000000-0002-0000-0000-000003000000}">
      <formula1>$AQ$6:$AQ$7</formula1>
    </dataValidation>
    <dataValidation type="list" allowBlank="1" showInputMessage="1" showErrorMessage="1" sqref="C6" xr:uid="{00000000-0002-0000-0000-000004000000}">
      <formula1>$AR$6:$AR$7</formula1>
    </dataValidation>
    <dataValidation type="list" allowBlank="1" showInputMessage="1" showErrorMessage="1" sqref="G5" xr:uid="{00000000-0002-0000-0000-000005000000}">
      <formula1>$AS$6:$AS$7</formula1>
    </dataValidation>
    <dataValidation type="list" allowBlank="1" showInputMessage="1" showErrorMessage="1" sqref="C5" xr:uid="{00000000-0002-0000-0000-000001000000}">
      <formula1>$N$25:$N$29</formula1>
    </dataValidation>
    <dataValidation type="list" allowBlank="1" showInputMessage="1" showErrorMessage="1" sqref="F13" xr:uid="{2F3CDF32-27DC-4A94-A25D-8F7C3F91FBDB}">
      <formula1>$AP$15:$AQ$15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
  <sheetViews>
    <sheetView workbookViewId="0"/>
  </sheetViews>
  <sheetFormatPr defaultRowHeight="13.5"/>
  <sheetData>
    <row r="1" spans="1:26" s="6" customFormat="1">
      <c r="A1" s="6" t="s">
        <v>5</v>
      </c>
      <c r="J1" s="7" t="s">
        <v>236</v>
      </c>
      <c r="K1" s="7"/>
      <c r="L1" s="7"/>
      <c r="M1" s="7"/>
      <c r="N1" s="7"/>
      <c r="O1" s="7"/>
      <c r="P1" s="7"/>
      <c r="R1" s="6" t="s">
        <v>72</v>
      </c>
    </row>
    <row r="2" spans="1:26">
      <c r="A2" s="1" t="s">
        <v>6</v>
      </c>
      <c r="B2" s="1"/>
      <c r="C2" s="1" t="s">
        <v>64</v>
      </c>
      <c r="D2" s="1"/>
      <c r="E2" s="1"/>
      <c r="F2" s="1" t="s">
        <v>65</v>
      </c>
      <c r="G2" s="1"/>
      <c r="H2" s="1"/>
      <c r="J2" s="4" t="s">
        <v>6</v>
      </c>
      <c r="K2" s="4" t="s">
        <v>64</v>
      </c>
      <c r="L2" s="4"/>
      <c r="M2" s="4"/>
      <c r="N2" s="4" t="s">
        <v>65</v>
      </c>
      <c r="O2" s="4"/>
      <c r="P2" s="4"/>
      <c r="R2" s="1" t="s">
        <v>6</v>
      </c>
      <c r="S2" s="1" t="s">
        <v>64</v>
      </c>
      <c r="T2" s="1"/>
      <c r="U2" s="1"/>
      <c r="V2" s="1"/>
      <c r="W2" s="1" t="s">
        <v>65</v>
      </c>
      <c r="X2" s="1"/>
      <c r="Y2" s="1"/>
      <c r="Z2" s="1"/>
    </row>
    <row r="3" spans="1:26">
      <c r="A3" s="1" t="s">
        <v>7</v>
      </c>
      <c r="B3" s="1"/>
      <c r="C3" s="1" t="s">
        <v>33</v>
      </c>
      <c r="D3" s="1" t="s">
        <v>35</v>
      </c>
      <c r="E3" s="1" t="s">
        <v>8</v>
      </c>
      <c r="F3" s="1" t="s">
        <v>33</v>
      </c>
      <c r="G3" s="1" t="s">
        <v>35</v>
      </c>
      <c r="H3" s="1" t="s">
        <v>8</v>
      </c>
      <c r="J3" s="4" t="s">
        <v>237</v>
      </c>
      <c r="K3" s="4" t="s">
        <v>238</v>
      </c>
      <c r="L3" s="4" t="s">
        <v>239</v>
      </c>
      <c r="M3" s="4" t="s">
        <v>240</v>
      </c>
      <c r="N3" s="4" t="s">
        <v>238</v>
      </c>
      <c r="O3" s="4" t="s">
        <v>239</v>
      </c>
      <c r="P3" s="4" t="s">
        <v>240</v>
      </c>
      <c r="R3" s="1" t="s">
        <v>73</v>
      </c>
      <c r="S3" s="1" t="s">
        <v>85</v>
      </c>
      <c r="T3" s="1" t="s">
        <v>86</v>
      </c>
      <c r="U3" s="1" t="s">
        <v>74</v>
      </c>
      <c r="V3" s="1"/>
      <c r="W3" s="1" t="s">
        <v>85</v>
      </c>
      <c r="X3" s="1" t="s">
        <v>86</v>
      </c>
      <c r="Y3" s="1" t="s">
        <v>74</v>
      </c>
      <c r="Z3" s="1"/>
    </row>
    <row r="4" spans="1:26">
      <c r="A4" s="1"/>
      <c r="B4" s="1"/>
      <c r="C4" s="1"/>
      <c r="D4" s="1"/>
      <c r="E4" s="1"/>
      <c r="F4" s="1"/>
      <c r="G4" s="1"/>
      <c r="H4" s="1"/>
      <c r="J4" s="5"/>
      <c r="K4" s="5"/>
      <c r="L4" s="5"/>
      <c r="M4" s="5"/>
      <c r="N4" s="5"/>
      <c r="O4" s="5"/>
      <c r="P4" s="5"/>
      <c r="R4" s="1"/>
      <c r="S4" s="1"/>
      <c r="T4" s="1"/>
      <c r="U4" s="1" t="s">
        <v>87</v>
      </c>
      <c r="V4" s="1" t="s">
        <v>88</v>
      </c>
      <c r="W4" s="1"/>
      <c r="X4" s="1"/>
      <c r="Y4" s="1" t="s">
        <v>87</v>
      </c>
      <c r="Z4" s="1" t="s">
        <v>88</v>
      </c>
    </row>
    <row r="5" spans="1:26">
      <c r="A5" s="1" t="s">
        <v>9</v>
      </c>
      <c r="B5" s="1">
        <v>0</v>
      </c>
      <c r="C5" s="1" t="s">
        <v>10</v>
      </c>
      <c r="D5" s="1">
        <v>550</v>
      </c>
      <c r="E5" s="1" t="s">
        <v>10</v>
      </c>
      <c r="F5" s="1" t="s">
        <v>10</v>
      </c>
      <c r="G5" s="1">
        <v>500</v>
      </c>
      <c r="H5" s="1" t="s">
        <v>11</v>
      </c>
      <c r="R5" s="1" t="s">
        <v>75</v>
      </c>
      <c r="S5" s="1">
        <v>6.3</v>
      </c>
      <c r="T5" s="1">
        <v>9.4</v>
      </c>
      <c r="U5" s="1">
        <v>4.4000000000000004</v>
      </c>
      <c r="V5" s="1">
        <v>115</v>
      </c>
      <c r="W5" s="1">
        <v>5.9</v>
      </c>
      <c r="X5" s="1">
        <v>8.4</v>
      </c>
      <c r="Y5" s="1">
        <v>5</v>
      </c>
      <c r="Z5" s="1">
        <v>115</v>
      </c>
    </row>
    <row r="6" spans="1:26">
      <c r="A6" s="1" t="s">
        <v>12</v>
      </c>
      <c r="B6" s="1">
        <v>0.5</v>
      </c>
      <c r="C6" s="1" t="s">
        <v>10</v>
      </c>
      <c r="D6" s="1">
        <v>650</v>
      </c>
      <c r="E6" s="1" t="s">
        <v>10</v>
      </c>
      <c r="F6" s="1" t="s">
        <v>10</v>
      </c>
      <c r="G6" s="1">
        <v>600</v>
      </c>
      <c r="H6" s="1" t="s">
        <v>11</v>
      </c>
      <c r="R6" s="1" t="s">
        <v>76</v>
      </c>
      <c r="S6" s="1">
        <v>8.4</v>
      </c>
      <c r="T6" s="1">
        <v>4.2</v>
      </c>
      <c r="U6" s="1">
        <v>1.5</v>
      </c>
      <c r="V6" s="1">
        <v>15</v>
      </c>
      <c r="W6" s="1">
        <v>7.8</v>
      </c>
      <c r="X6" s="1">
        <v>3.7</v>
      </c>
      <c r="Y6" s="1">
        <v>1.8</v>
      </c>
      <c r="Z6" s="1">
        <v>20</v>
      </c>
    </row>
    <row r="7" spans="1:26">
      <c r="A7" s="1" t="s">
        <v>13</v>
      </c>
      <c r="B7" s="1">
        <v>0.75</v>
      </c>
      <c r="C7" s="1" t="s">
        <v>10</v>
      </c>
      <c r="D7" s="1">
        <v>700</v>
      </c>
      <c r="E7" s="1" t="s">
        <v>10</v>
      </c>
      <c r="F7" s="1" t="s">
        <v>10</v>
      </c>
      <c r="G7" s="1">
        <v>650</v>
      </c>
      <c r="H7" s="1" t="s">
        <v>11</v>
      </c>
      <c r="R7" s="1" t="s">
        <v>77</v>
      </c>
      <c r="S7" s="1">
        <v>9.1</v>
      </c>
      <c r="T7" s="1">
        <v>2.5</v>
      </c>
      <c r="U7" s="1">
        <v>2.7</v>
      </c>
      <c r="V7" s="1">
        <v>20</v>
      </c>
      <c r="W7" s="1">
        <v>8.4</v>
      </c>
      <c r="X7" s="1">
        <v>2.4</v>
      </c>
      <c r="Y7" s="1">
        <v>2.2999999999999998</v>
      </c>
      <c r="Z7" s="1">
        <v>15</v>
      </c>
    </row>
    <row r="8" spans="1:26">
      <c r="A8" s="1" t="s">
        <v>14</v>
      </c>
      <c r="B8" s="1">
        <v>1</v>
      </c>
      <c r="C8" s="1" t="s">
        <v>10</v>
      </c>
      <c r="D8" s="1">
        <v>950</v>
      </c>
      <c r="E8" s="1" t="s">
        <v>10</v>
      </c>
      <c r="F8" s="1" t="s">
        <v>10</v>
      </c>
      <c r="G8" s="1">
        <v>900</v>
      </c>
      <c r="H8" s="1" t="s">
        <v>11</v>
      </c>
      <c r="J8" s="74" t="s">
        <v>344</v>
      </c>
      <c r="K8" s="74">
        <v>61</v>
      </c>
      <c r="L8" s="74">
        <v>11.5</v>
      </c>
      <c r="M8" s="74">
        <v>700</v>
      </c>
      <c r="N8" s="74">
        <v>59.7</v>
      </c>
      <c r="O8" s="74">
        <v>11</v>
      </c>
      <c r="P8" s="74">
        <v>660</v>
      </c>
      <c r="R8" s="1" t="s">
        <v>78</v>
      </c>
      <c r="S8" s="1">
        <v>11.5</v>
      </c>
      <c r="T8" s="1">
        <v>2.1</v>
      </c>
      <c r="U8" s="1">
        <v>3.5</v>
      </c>
      <c r="V8" s="1">
        <v>20</v>
      </c>
      <c r="W8" s="1">
        <v>11</v>
      </c>
      <c r="X8" s="1">
        <v>2.2000000000000002</v>
      </c>
      <c r="Y8" s="1">
        <v>2.4</v>
      </c>
      <c r="Z8" s="1">
        <v>15</v>
      </c>
    </row>
    <row r="9" spans="1:26">
      <c r="A9" s="1" t="s">
        <v>15</v>
      </c>
      <c r="B9" s="1">
        <v>3</v>
      </c>
      <c r="C9" s="1" t="s">
        <v>10</v>
      </c>
      <c r="D9" s="1">
        <v>1300</v>
      </c>
      <c r="E9" s="1" t="s">
        <v>10</v>
      </c>
      <c r="F9" s="1" t="s">
        <v>10</v>
      </c>
      <c r="G9" s="1">
        <v>1250</v>
      </c>
      <c r="H9" s="1" t="s">
        <v>11</v>
      </c>
      <c r="J9" s="74" t="s">
        <v>345</v>
      </c>
      <c r="K9" s="74">
        <v>54.8</v>
      </c>
      <c r="L9" s="74">
        <v>16.5</v>
      </c>
      <c r="M9" s="74">
        <v>900</v>
      </c>
      <c r="N9" s="74">
        <v>52.2</v>
      </c>
      <c r="O9" s="74">
        <v>16.100000000000001</v>
      </c>
      <c r="P9" s="74">
        <v>840</v>
      </c>
      <c r="R9" s="1" t="s">
        <v>79</v>
      </c>
      <c r="S9" s="1">
        <v>16.5</v>
      </c>
      <c r="T9" s="1">
        <v>2.1</v>
      </c>
      <c r="U9" s="1">
        <v>1.5</v>
      </c>
      <c r="V9" s="1">
        <v>10</v>
      </c>
      <c r="W9" s="1">
        <v>16.100000000000001</v>
      </c>
      <c r="X9" s="1">
        <v>2.2000000000000002</v>
      </c>
      <c r="Y9" s="1">
        <v>2</v>
      </c>
      <c r="Z9" s="1">
        <v>10</v>
      </c>
    </row>
    <row r="10" spans="1:26">
      <c r="A10" s="1" t="s">
        <v>16</v>
      </c>
      <c r="B10" s="1">
        <v>6</v>
      </c>
      <c r="C10" s="1">
        <v>1350</v>
      </c>
      <c r="D10" s="1">
        <v>1550</v>
      </c>
      <c r="E10" s="1">
        <v>1750</v>
      </c>
      <c r="F10" s="1">
        <v>1250</v>
      </c>
      <c r="G10" s="1">
        <v>1450</v>
      </c>
      <c r="H10" s="1">
        <v>1650</v>
      </c>
      <c r="J10" s="74" t="s">
        <v>346</v>
      </c>
      <c r="K10" s="74">
        <v>44.3</v>
      </c>
      <c r="L10" s="74">
        <v>22.2</v>
      </c>
      <c r="M10" s="74">
        <v>980</v>
      </c>
      <c r="N10" s="74">
        <v>41.9</v>
      </c>
      <c r="O10" s="74">
        <v>21.9</v>
      </c>
      <c r="P10" s="74">
        <v>920</v>
      </c>
      <c r="R10" s="1" t="s">
        <v>80</v>
      </c>
      <c r="S10" s="1">
        <v>22.2</v>
      </c>
      <c r="T10" s="1">
        <v>2.6</v>
      </c>
      <c r="U10" s="1">
        <v>2.1</v>
      </c>
      <c r="V10" s="1">
        <v>15</v>
      </c>
      <c r="W10" s="1">
        <v>21.9</v>
      </c>
      <c r="X10" s="1">
        <v>2.5</v>
      </c>
      <c r="Y10" s="1">
        <v>2.8</v>
      </c>
      <c r="Z10" s="1">
        <v>20</v>
      </c>
    </row>
    <row r="11" spans="1:26">
      <c r="A11" s="1" t="s">
        <v>17</v>
      </c>
      <c r="B11" s="1">
        <v>8</v>
      </c>
      <c r="C11" s="1">
        <v>1600</v>
      </c>
      <c r="D11" s="1">
        <v>1850</v>
      </c>
      <c r="E11" s="1">
        <v>2100</v>
      </c>
      <c r="F11" s="1">
        <v>1500</v>
      </c>
      <c r="G11" s="1">
        <v>1700</v>
      </c>
      <c r="H11" s="1">
        <v>1900</v>
      </c>
      <c r="J11" s="74" t="s">
        <v>347</v>
      </c>
      <c r="K11" s="74">
        <v>40.799999999999997</v>
      </c>
      <c r="L11" s="74">
        <v>28</v>
      </c>
      <c r="M11" s="75">
        <v>1140</v>
      </c>
      <c r="N11" s="74">
        <v>38.299999999999997</v>
      </c>
      <c r="O11" s="74">
        <v>27.4</v>
      </c>
      <c r="P11" s="75">
        <v>1050</v>
      </c>
      <c r="R11" s="1" t="s">
        <v>81</v>
      </c>
      <c r="S11" s="1">
        <v>28</v>
      </c>
      <c r="T11" s="1">
        <v>3.4</v>
      </c>
      <c r="U11" s="1">
        <v>2.5</v>
      </c>
      <c r="V11" s="1">
        <v>25</v>
      </c>
      <c r="W11" s="1">
        <v>27.4</v>
      </c>
      <c r="X11" s="1">
        <v>3.6</v>
      </c>
      <c r="Y11" s="1">
        <v>3.2</v>
      </c>
      <c r="Z11" s="1">
        <v>30</v>
      </c>
    </row>
    <row r="12" spans="1:26">
      <c r="A12" s="1" t="s">
        <v>18</v>
      </c>
      <c r="B12" s="1">
        <v>10</v>
      </c>
      <c r="C12" s="1">
        <v>1950</v>
      </c>
      <c r="D12" s="1">
        <v>2250</v>
      </c>
      <c r="E12" s="1">
        <v>2500</v>
      </c>
      <c r="F12" s="1">
        <v>1850</v>
      </c>
      <c r="G12" s="1">
        <v>2100</v>
      </c>
      <c r="H12" s="1">
        <v>2350</v>
      </c>
      <c r="J12" s="74" t="s">
        <v>348</v>
      </c>
      <c r="K12" s="74">
        <v>37.4</v>
      </c>
      <c r="L12" s="74">
        <v>35.6</v>
      </c>
      <c r="M12" s="75">
        <v>1330</v>
      </c>
      <c r="N12" s="74">
        <v>34.799999999999997</v>
      </c>
      <c r="O12" s="74">
        <v>36.299999999999997</v>
      </c>
      <c r="P12" s="75">
        <v>1260</v>
      </c>
      <c r="R12" s="1" t="s">
        <v>82</v>
      </c>
      <c r="S12" s="1">
        <v>35.6</v>
      </c>
      <c r="T12" s="1">
        <v>4.5999999999999996</v>
      </c>
      <c r="U12" s="1">
        <v>3</v>
      </c>
      <c r="V12" s="1">
        <v>40</v>
      </c>
      <c r="W12" s="1">
        <v>36.299999999999997</v>
      </c>
      <c r="X12" s="1">
        <v>4.5</v>
      </c>
      <c r="Y12" s="1">
        <v>2.6</v>
      </c>
      <c r="Z12" s="1">
        <v>30</v>
      </c>
    </row>
    <row r="13" spans="1:26">
      <c r="A13" s="1" t="s">
        <v>19</v>
      </c>
      <c r="B13" s="1">
        <v>12</v>
      </c>
      <c r="C13" s="1">
        <v>2300</v>
      </c>
      <c r="D13" s="1">
        <v>2600</v>
      </c>
      <c r="E13" s="1">
        <v>2900</v>
      </c>
      <c r="F13" s="1">
        <v>2150</v>
      </c>
      <c r="G13" s="1">
        <v>2400</v>
      </c>
      <c r="H13" s="1">
        <v>2700</v>
      </c>
      <c r="J13" s="74" t="s">
        <v>349</v>
      </c>
      <c r="K13" s="74">
        <v>31</v>
      </c>
      <c r="L13" s="74">
        <v>49</v>
      </c>
      <c r="M13" s="75">
        <v>1520</v>
      </c>
      <c r="N13" s="74">
        <v>29.6</v>
      </c>
      <c r="O13" s="74">
        <v>47.5</v>
      </c>
      <c r="P13" s="75">
        <v>1410</v>
      </c>
      <c r="R13" s="1" t="s">
        <v>83</v>
      </c>
      <c r="S13" s="1">
        <v>49</v>
      </c>
      <c r="T13" s="1">
        <v>4.5</v>
      </c>
      <c r="U13" s="1">
        <v>1.5</v>
      </c>
      <c r="V13" s="1">
        <v>20</v>
      </c>
      <c r="W13" s="1">
        <v>47.5</v>
      </c>
      <c r="X13" s="1">
        <v>3</v>
      </c>
      <c r="Y13" s="1">
        <v>3</v>
      </c>
      <c r="Z13" s="1">
        <v>25</v>
      </c>
    </row>
    <row r="14" spans="1:26">
      <c r="A14" s="1" t="s">
        <v>20</v>
      </c>
      <c r="B14" s="1">
        <v>15</v>
      </c>
      <c r="C14" s="1">
        <v>2500</v>
      </c>
      <c r="D14" s="1">
        <v>2850</v>
      </c>
      <c r="E14" s="1">
        <v>3150</v>
      </c>
      <c r="F14" s="1">
        <v>2050</v>
      </c>
      <c r="G14" s="1">
        <v>2300</v>
      </c>
      <c r="H14" s="1">
        <v>2550</v>
      </c>
      <c r="J14" s="74" t="s">
        <v>350</v>
      </c>
      <c r="K14" s="74">
        <v>27</v>
      </c>
      <c r="L14" s="74">
        <v>59.7</v>
      </c>
      <c r="M14" s="75">
        <v>1610</v>
      </c>
      <c r="N14" s="74">
        <v>25.3</v>
      </c>
      <c r="O14" s="74">
        <v>51.9</v>
      </c>
      <c r="P14" s="75">
        <v>1310</v>
      </c>
      <c r="R14" s="1" t="s">
        <v>84</v>
      </c>
      <c r="S14" s="1">
        <v>59.7</v>
      </c>
      <c r="T14" s="1">
        <v>2</v>
      </c>
      <c r="U14" s="1">
        <v>1.9</v>
      </c>
      <c r="V14" s="1">
        <v>10</v>
      </c>
      <c r="W14" s="1">
        <v>51.9</v>
      </c>
      <c r="X14" s="1">
        <v>0.6</v>
      </c>
      <c r="Y14" s="1">
        <v>4.7</v>
      </c>
      <c r="Z14" s="1">
        <v>10</v>
      </c>
    </row>
    <row r="15" spans="1:26">
      <c r="A15" s="1" t="s">
        <v>21</v>
      </c>
      <c r="B15" s="1">
        <v>18</v>
      </c>
      <c r="C15" s="1">
        <v>2300</v>
      </c>
      <c r="D15" s="1">
        <v>2650</v>
      </c>
      <c r="E15" s="1">
        <v>3050</v>
      </c>
      <c r="F15" s="1">
        <v>1700</v>
      </c>
      <c r="G15" s="1">
        <v>2000</v>
      </c>
      <c r="H15" s="1">
        <v>2300</v>
      </c>
      <c r="J15" s="74" t="s">
        <v>351</v>
      </c>
      <c r="K15" s="74">
        <v>23.7</v>
      </c>
      <c r="L15" s="74">
        <v>64.5</v>
      </c>
      <c r="M15" s="75">
        <v>1530</v>
      </c>
      <c r="N15" s="74">
        <v>22.1</v>
      </c>
      <c r="O15" s="74">
        <v>50.3</v>
      </c>
      <c r="P15" s="75">
        <v>1110</v>
      </c>
      <c r="R15" s="1"/>
      <c r="S15" s="1"/>
      <c r="T15" s="1">
        <v>0</v>
      </c>
      <c r="U15" s="1">
        <v>0</v>
      </c>
      <c r="V15" s="1">
        <v>0</v>
      </c>
      <c r="W15" s="1"/>
      <c r="X15" s="1">
        <v>0</v>
      </c>
      <c r="Y15" s="1">
        <v>0</v>
      </c>
      <c r="Z15" s="1">
        <v>0</v>
      </c>
    </row>
    <row r="16" spans="1:26">
      <c r="A16" s="1" t="s">
        <v>22</v>
      </c>
      <c r="B16" s="1">
        <v>30</v>
      </c>
      <c r="C16" s="1">
        <v>2300</v>
      </c>
      <c r="D16" s="1">
        <v>2700</v>
      </c>
      <c r="E16" s="1">
        <v>3050</v>
      </c>
      <c r="F16" s="1">
        <v>1750</v>
      </c>
      <c r="G16" s="1">
        <v>2050</v>
      </c>
      <c r="H16" s="1">
        <v>2350</v>
      </c>
      <c r="J16" s="74" t="s">
        <v>352</v>
      </c>
      <c r="K16" s="74">
        <v>22.5</v>
      </c>
      <c r="L16" s="74">
        <v>68.099999999999994</v>
      </c>
      <c r="M16" s="75">
        <v>1530</v>
      </c>
      <c r="N16" s="74">
        <v>21.9</v>
      </c>
      <c r="O16" s="74">
        <v>53</v>
      </c>
      <c r="P16" s="75">
        <v>1160</v>
      </c>
    </row>
    <row r="17" spans="1:16">
      <c r="A17" s="1" t="s">
        <v>279</v>
      </c>
      <c r="B17" s="1">
        <v>50</v>
      </c>
      <c r="C17" s="1">
        <v>2200</v>
      </c>
      <c r="D17" s="1">
        <v>2600</v>
      </c>
      <c r="E17" s="1">
        <v>2950</v>
      </c>
      <c r="F17" s="1">
        <v>1650</v>
      </c>
      <c r="G17" s="1">
        <v>1950</v>
      </c>
      <c r="H17" s="1">
        <v>2250</v>
      </c>
      <c r="J17" s="74" t="s">
        <v>353</v>
      </c>
      <c r="K17" s="74">
        <v>21.8</v>
      </c>
      <c r="L17" s="74">
        <v>68</v>
      </c>
      <c r="M17" s="75">
        <v>1480</v>
      </c>
      <c r="N17" s="74">
        <v>20.7</v>
      </c>
      <c r="O17" s="74">
        <v>53.8</v>
      </c>
      <c r="P17" s="75">
        <v>1110</v>
      </c>
    </row>
    <row r="18" spans="1:16">
      <c r="A18" s="1" t="s">
        <v>280</v>
      </c>
      <c r="B18" s="72">
        <v>65</v>
      </c>
      <c r="C18" s="72">
        <v>2050</v>
      </c>
      <c r="D18" s="72">
        <v>2400</v>
      </c>
      <c r="E18" s="72">
        <v>2750</v>
      </c>
      <c r="F18" s="72">
        <v>1550</v>
      </c>
      <c r="G18" s="72">
        <v>1850</v>
      </c>
      <c r="H18" s="72">
        <v>2100</v>
      </c>
      <c r="J18" s="74" t="s">
        <v>354</v>
      </c>
      <c r="K18" s="74">
        <v>21.6</v>
      </c>
      <c r="L18" s="74">
        <v>65</v>
      </c>
      <c r="M18" s="75">
        <v>1400</v>
      </c>
      <c r="N18" s="74">
        <v>20.7</v>
      </c>
      <c r="O18" s="74">
        <v>52.1</v>
      </c>
      <c r="P18" s="75">
        <v>1080</v>
      </c>
    </row>
    <row r="19" spans="1:16">
      <c r="A19" s="1" t="s">
        <v>23</v>
      </c>
      <c r="B19" s="1">
        <v>75</v>
      </c>
      <c r="C19" s="1">
        <v>1800</v>
      </c>
      <c r="D19" s="1">
        <v>2100</v>
      </c>
      <c r="E19" s="73" t="s">
        <v>281</v>
      </c>
      <c r="F19" s="1">
        <v>1400</v>
      </c>
      <c r="G19" s="1">
        <v>1650</v>
      </c>
      <c r="H19" s="73" t="s">
        <v>281</v>
      </c>
      <c r="J19" s="74" t="s">
        <v>355</v>
      </c>
      <c r="K19" s="74">
        <v>21.5</v>
      </c>
      <c r="L19" s="74">
        <v>59.6</v>
      </c>
      <c r="M19" s="75">
        <v>1280</v>
      </c>
      <c r="N19" s="74">
        <v>20.7</v>
      </c>
      <c r="O19" s="74">
        <v>48.8</v>
      </c>
      <c r="P19" s="75">
        <v>1010</v>
      </c>
    </row>
    <row r="20" spans="1:16">
      <c r="A20" s="1" t="s">
        <v>24</v>
      </c>
      <c r="B20" s="1" t="s">
        <v>226</v>
      </c>
      <c r="C20" s="1"/>
      <c r="D20" s="1"/>
      <c r="E20" s="1"/>
      <c r="F20" s="1">
        <v>50</v>
      </c>
      <c r="G20" s="1">
        <v>50</v>
      </c>
      <c r="H20" s="1">
        <v>50</v>
      </c>
    </row>
    <row r="21" spans="1:16">
      <c r="A21" s="1"/>
      <c r="B21" s="1" t="s">
        <v>224</v>
      </c>
      <c r="C21" s="1"/>
      <c r="D21" s="1"/>
      <c r="E21" s="1"/>
      <c r="F21" s="1">
        <v>250</v>
      </c>
      <c r="G21" s="1">
        <v>250</v>
      </c>
      <c r="H21" s="1">
        <v>250</v>
      </c>
    </row>
    <row r="22" spans="1:16">
      <c r="A22" s="1"/>
      <c r="B22" s="1" t="s">
        <v>227</v>
      </c>
      <c r="C22" s="1"/>
      <c r="D22" s="1"/>
      <c r="E22" s="1"/>
      <c r="F22" s="1">
        <v>750</v>
      </c>
      <c r="G22" s="1">
        <v>750</v>
      </c>
      <c r="H22" s="1">
        <v>750</v>
      </c>
    </row>
    <row r="23" spans="1:16">
      <c r="A23" s="1" t="s">
        <v>25</v>
      </c>
      <c r="B23" s="1" t="s">
        <v>68</v>
      </c>
      <c r="C23" s="1"/>
      <c r="D23" s="1"/>
      <c r="E23" s="1"/>
      <c r="F23" s="1">
        <v>350</v>
      </c>
      <c r="G23" s="1">
        <v>350</v>
      </c>
      <c r="H23" s="1">
        <v>350</v>
      </c>
    </row>
    <row r="25" spans="1:16">
      <c r="A25" t="s">
        <v>26</v>
      </c>
    </row>
    <row r="26" spans="1:16">
      <c r="A26" t="s">
        <v>27</v>
      </c>
    </row>
    <row r="27" spans="1:16">
      <c r="A27" t="s">
        <v>28</v>
      </c>
    </row>
    <row r="29" spans="1:16">
      <c r="A29" s="6" t="s">
        <v>69</v>
      </c>
    </row>
    <row r="30" spans="1:16">
      <c r="A30" t="s">
        <v>242</v>
      </c>
    </row>
    <row r="31" spans="1:16">
      <c r="A31" t="s">
        <v>235</v>
      </c>
    </row>
    <row r="32" spans="1:16">
      <c r="B32" t="s">
        <v>70</v>
      </c>
      <c r="C32" t="s">
        <v>71</v>
      </c>
    </row>
    <row r="33" spans="1:3">
      <c r="A33" t="s">
        <v>3</v>
      </c>
      <c r="B33">
        <v>4.8099999999999997E-2</v>
      </c>
      <c r="C33">
        <f>計算!$G$4</f>
        <v>0</v>
      </c>
    </row>
    <row r="34" spans="1:3">
      <c r="A34" t="s">
        <v>2</v>
      </c>
      <c r="B34">
        <v>2.3400000000000001E-2</v>
      </c>
      <c r="C34">
        <f>計算!$G$3</f>
        <v>0</v>
      </c>
    </row>
    <row r="35" spans="1:3">
      <c r="A35" t="s">
        <v>0</v>
      </c>
      <c r="B35">
        <v>-1.38E-2</v>
      </c>
      <c r="C35">
        <f>計算!$C$3</f>
        <v>0</v>
      </c>
    </row>
    <row r="36" spans="1:3">
      <c r="A36" t="s">
        <v>1</v>
      </c>
      <c r="B36">
        <f>IF(C36="男性",-0.4235,-0.9708)</f>
        <v>-0.9708</v>
      </c>
      <c r="C36">
        <f>計算!$C$4</f>
        <v>0</v>
      </c>
    </row>
    <row r="37" spans="1:3">
      <c r="B37">
        <f>1000/4.186</f>
        <v>238.89154323936933</v>
      </c>
    </row>
    <row r="38" spans="1:3">
      <c r="A38">
        <f>(SUMPRODUCT(B33:B35,C33:C35)+B36)*B37</f>
        <v>-231.91591017677973</v>
      </c>
    </row>
    <row r="40" spans="1:3">
      <c r="A40" t="s">
        <v>250</v>
      </c>
    </row>
    <row r="41" spans="1:3">
      <c r="A41" t="s">
        <v>251</v>
      </c>
      <c r="B41">
        <f>92.8*計算!$G$4-152</f>
        <v>-152</v>
      </c>
    </row>
    <row r="42" spans="1:3">
      <c r="A42" t="s">
        <v>252</v>
      </c>
      <c r="B42">
        <f>82.6*計算!$G$4-29</f>
        <v>-29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workbookViewId="0"/>
  </sheetViews>
  <sheetFormatPr defaultRowHeight="13.5"/>
  <sheetData>
    <row r="1" spans="1:7">
      <c r="A1" s="2" t="s">
        <v>89</v>
      </c>
      <c r="B1" s="2"/>
      <c r="C1" s="2"/>
      <c r="D1" s="2"/>
      <c r="E1" s="2"/>
      <c r="F1" s="2"/>
    </row>
    <row r="2" spans="1:7">
      <c r="A2" s="2" t="s">
        <v>90</v>
      </c>
      <c r="B2" s="2"/>
      <c r="C2" s="2"/>
      <c r="D2" s="2"/>
      <c r="E2" s="2"/>
      <c r="F2" s="2"/>
    </row>
    <row r="3" spans="1:7">
      <c r="A3" s="2"/>
      <c r="B3" s="2"/>
      <c r="C3" s="2"/>
      <c r="D3" s="2"/>
      <c r="E3" s="2"/>
      <c r="F3" s="2"/>
    </row>
    <row r="4" spans="1:7">
      <c r="A4" s="2" t="s">
        <v>91</v>
      </c>
      <c r="B4" s="2"/>
      <c r="C4" s="2"/>
      <c r="D4" s="2"/>
      <c r="E4" s="2"/>
      <c r="F4" s="2"/>
    </row>
    <row r="5" spans="1:7">
      <c r="A5" s="2"/>
      <c r="B5" s="2"/>
      <c r="C5" s="2"/>
      <c r="D5" s="2"/>
      <c r="E5" s="2"/>
      <c r="F5" s="2"/>
    </row>
    <row r="6" spans="1:7">
      <c r="A6" s="2"/>
      <c r="B6" s="2" t="s">
        <v>92</v>
      </c>
      <c r="C6" s="2"/>
      <c r="D6" s="2"/>
      <c r="E6" s="2"/>
      <c r="F6" s="2"/>
    </row>
    <row r="7" spans="1:7">
      <c r="A7" s="2"/>
      <c r="B7" s="2" t="s">
        <v>93</v>
      </c>
      <c r="C7" s="2"/>
      <c r="D7" s="2"/>
      <c r="F7" s="2" t="s">
        <v>94</v>
      </c>
      <c r="G7" s="2" t="s">
        <v>95</v>
      </c>
    </row>
    <row r="8" spans="1:7">
      <c r="A8" s="2" t="s">
        <v>96</v>
      </c>
      <c r="B8" s="2">
        <v>0</v>
      </c>
      <c r="C8" s="2">
        <v>7</v>
      </c>
      <c r="D8" s="2" t="s">
        <v>97</v>
      </c>
      <c r="E8">
        <v>0</v>
      </c>
      <c r="F8" s="2">
        <v>80</v>
      </c>
      <c r="G8" s="2">
        <v>100</v>
      </c>
    </row>
    <row r="9" spans="1:7">
      <c r="A9" s="2" t="s">
        <v>98</v>
      </c>
      <c r="B9" s="2">
        <v>7</v>
      </c>
      <c r="C9" s="2">
        <v>30</v>
      </c>
      <c r="D9" s="2" t="s">
        <v>97</v>
      </c>
      <c r="E9">
        <f>7/365</f>
        <v>1.9178082191780823E-2</v>
      </c>
      <c r="F9" s="2">
        <v>125</v>
      </c>
      <c r="G9" s="2">
        <v>150</v>
      </c>
    </row>
    <row r="10" spans="1:7">
      <c r="A10" s="2" t="s">
        <v>99</v>
      </c>
      <c r="B10" s="2">
        <v>1</v>
      </c>
      <c r="C10" s="2">
        <v>5</v>
      </c>
      <c r="D10" s="2" t="s">
        <v>100</v>
      </c>
      <c r="E10">
        <f>1/12</f>
        <v>8.3333333333333329E-2</v>
      </c>
      <c r="F10" s="2">
        <v>140</v>
      </c>
      <c r="G10" s="2">
        <v>160</v>
      </c>
    </row>
    <row r="11" spans="1:7">
      <c r="A11" s="2" t="s">
        <v>101</v>
      </c>
      <c r="B11" s="2">
        <v>6</v>
      </c>
      <c r="C11" s="2">
        <v>12</v>
      </c>
      <c r="D11" s="2" t="s">
        <v>100</v>
      </c>
      <c r="E11">
        <v>0.5</v>
      </c>
      <c r="F11" s="2">
        <v>120</v>
      </c>
      <c r="G11" s="2">
        <v>150</v>
      </c>
    </row>
    <row r="12" spans="1:7">
      <c r="A12" s="2" t="s">
        <v>102</v>
      </c>
      <c r="B12" s="2">
        <v>1</v>
      </c>
      <c r="C12" s="2">
        <v>5</v>
      </c>
      <c r="D12" s="2" t="s">
        <v>103</v>
      </c>
      <c r="E12">
        <v>1</v>
      </c>
      <c r="F12" s="2">
        <v>100</v>
      </c>
      <c r="G12" s="2">
        <v>130</v>
      </c>
    </row>
    <row r="13" spans="1:7">
      <c r="A13" s="2" t="s">
        <v>104</v>
      </c>
      <c r="B13" s="2">
        <v>6</v>
      </c>
      <c r="C13" s="2">
        <v>9</v>
      </c>
      <c r="D13" s="2" t="s">
        <v>103</v>
      </c>
      <c r="E13">
        <v>6</v>
      </c>
      <c r="F13" s="2">
        <v>80</v>
      </c>
      <c r="G13" s="2">
        <v>100</v>
      </c>
    </row>
    <row r="14" spans="1:7">
      <c r="A14" s="2" t="s">
        <v>105</v>
      </c>
      <c r="B14" s="2">
        <v>10</v>
      </c>
      <c r="C14" s="2">
        <v>12</v>
      </c>
      <c r="D14" s="2" t="s">
        <v>103</v>
      </c>
      <c r="E14">
        <v>10</v>
      </c>
      <c r="F14" s="2">
        <v>60</v>
      </c>
      <c r="G14" s="2">
        <v>80</v>
      </c>
    </row>
    <row r="15" spans="1:7">
      <c r="A15" s="2" t="s">
        <v>106</v>
      </c>
      <c r="B15" s="2">
        <v>13</v>
      </c>
      <c r="C15" s="2">
        <v>18</v>
      </c>
      <c r="D15" s="2" t="s">
        <v>103</v>
      </c>
      <c r="E15">
        <v>13</v>
      </c>
      <c r="F15" s="2">
        <v>40</v>
      </c>
      <c r="G15" s="2">
        <v>60</v>
      </c>
    </row>
    <row r="16" spans="1:7">
      <c r="A16" s="2" t="s">
        <v>107</v>
      </c>
      <c r="B16" s="2">
        <v>18</v>
      </c>
      <c r="C16" s="2"/>
      <c r="D16" s="2" t="s">
        <v>103</v>
      </c>
      <c r="E16">
        <v>18</v>
      </c>
      <c r="F16" s="2">
        <v>30</v>
      </c>
      <c r="G16" s="2">
        <v>40</v>
      </c>
    </row>
    <row r="17" spans="1:7">
      <c r="A17" s="2"/>
      <c r="B17" s="2">
        <v>25</v>
      </c>
      <c r="C17" s="2">
        <v>54</v>
      </c>
      <c r="D17" s="2"/>
      <c r="E17">
        <v>25</v>
      </c>
      <c r="F17" s="2">
        <v>30</v>
      </c>
      <c r="G17" s="2">
        <v>40</v>
      </c>
    </row>
    <row r="18" spans="1:7">
      <c r="A18" s="2"/>
      <c r="B18" s="2">
        <v>55</v>
      </c>
      <c r="C18" s="2">
        <v>64</v>
      </c>
      <c r="D18" s="2"/>
      <c r="E18">
        <v>55</v>
      </c>
      <c r="F18" s="2">
        <v>25</v>
      </c>
      <c r="G18" s="2">
        <v>35</v>
      </c>
    </row>
    <row r="19" spans="1:7">
      <c r="A19" s="2"/>
      <c r="B19" s="2">
        <v>65</v>
      </c>
      <c r="C19" s="2"/>
      <c r="D19" s="2"/>
      <c r="E19">
        <v>65</v>
      </c>
      <c r="F19" s="2">
        <v>20</v>
      </c>
      <c r="G19" s="2">
        <v>30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O29"/>
  <sheetViews>
    <sheetView zoomScale="115" zoomScaleNormal="115" workbookViewId="0">
      <pane xSplit="3" ySplit="8" topLeftCell="D9" activePane="bottomRight" state="frozen"/>
      <selection pane="topRight" activeCell="D1" sqref="D1"/>
      <selection pane="bottomLeft" activeCell="A9" sqref="A9"/>
      <selection pane="bottomRight"/>
    </sheetView>
  </sheetViews>
  <sheetFormatPr defaultRowHeight="13.5"/>
  <cols>
    <col min="1" max="13" width="6.75" customWidth="1"/>
    <col min="14" max="14" width="13.5" customWidth="1"/>
    <col min="15" max="15" width="11.625" customWidth="1"/>
    <col min="16" max="223" width="6.75" customWidth="1"/>
  </cols>
  <sheetData>
    <row r="1" spans="1:223">
      <c r="D1" t="s">
        <v>110</v>
      </c>
      <c r="P1" s="2" t="s">
        <v>114</v>
      </c>
      <c r="AD1" s="2" t="s">
        <v>120</v>
      </c>
      <c r="AJ1" s="2" t="s">
        <v>125</v>
      </c>
      <c r="AO1" s="2" t="s">
        <v>128</v>
      </c>
      <c r="BK1" s="2" t="s">
        <v>135</v>
      </c>
      <c r="DT1" s="2" t="s">
        <v>144</v>
      </c>
      <c r="FC1" s="2" t="s">
        <v>152</v>
      </c>
    </row>
    <row r="2" spans="1:223">
      <c r="D2" t="s">
        <v>111</v>
      </c>
      <c r="P2" s="2" t="s">
        <v>164</v>
      </c>
      <c r="U2" s="2" t="s">
        <v>116</v>
      </c>
      <c r="X2" s="2" t="s">
        <v>118</v>
      </c>
      <c r="AA2" s="2" t="s">
        <v>119</v>
      </c>
      <c r="AD2" s="2" t="s">
        <v>121</v>
      </c>
      <c r="AG2" s="2" t="s">
        <v>123</v>
      </c>
      <c r="AJ2" s="2" t="s">
        <v>126</v>
      </c>
      <c r="AO2" s="2" t="s">
        <v>131</v>
      </c>
      <c r="AX2" t="s">
        <v>132</v>
      </c>
      <c r="BC2" s="2" t="s">
        <v>133</v>
      </c>
      <c r="BH2" s="2" t="s">
        <v>134</v>
      </c>
      <c r="BK2" s="2" t="s">
        <v>163</v>
      </c>
      <c r="BR2" s="2" t="s">
        <v>136</v>
      </c>
      <c r="BY2" s="2" t="s">
        <v>137</v>
      </c>
      <c r="CH2" s="2" t="s">
        <v>138</v>
      </c>
      <c r="CQ2" s="2" t="s">
        <v>139</v>
      </c>
      <c r="CX2" t="s">
        <v>140</v>
      </c>
      <c r="DG2" s="2" t="s">
        <v>141</v>
      </c>
      <c r="DJ2" s="2" t="s">
        <v>142</v>
      </c>
      <c r="DM2" s="2" t="s">
        <v>143</v>
      </c>
      <c r="DT2" s="2" t="s">
        <v>145</v>
      </c>
      <c r="EA2" s="2" t="s">
        <v>148</v>
      </c>
      <c r="EF2" s="2" t="s">
        <v>149</v>
      </c>
      <c r="EO2" s="2" t="s">
        <v>150</v>
      </c>
      <c r="EX2" s="2" t="s">
        <v>151</v>
      </c>
      <c r="FC2" s="2" t="s">
        <v>153</v>
      </c>
      <c r="FN2" s="2" t="s">
        <v>156</v>
      </c>
      <c r="FW2" s="2" t="s">
        <v>157</v>
      </c>
      <c r="GF2" s="2" t="s">
        <v>158</v>
      </c>
      <c r="GK2" s="2" t="s">
        <v>159</v>
      </c>
      <c r="GT2" s="2" t="s">
        <v>160</v>
      </c>
      <c r="HC2" s="2" t="s">
        <v>161</v>
      </c>
      <c r="HD2" s="2"/>
      <c r="HH2" s="2" t="s">
        <v>162</v>
      </c>
    </row>
    <row r="3" spans="1:223">
      <c r="D3" t="s">
        <v>232</v>
      </c>
      <c r="P3" s="2" t="s">
        <v>115</v>
      </c>
    </row>
    <row r="4" spans="1:223">
      <c r="D4" t="s">
        <v>110</v>
      </c>
      <c r="P4" s="2" t="s">
        <v>114</v>
      </c>
      <c r="U4" t="s">
        <v>172</v>
      </c>
      <c r="X4" t="s">
        <v>174</v>
      </c>
      <c r="AA4" t="s">
        <v>176</v>
      </c>
      <c r="AD4" t="s">
        <v>120</v>
      </c>
      <c r="AG4" t="s">
        <v>177</v>
      </c>
      <c r="AJ4" t="s">
        <v>125</v>
      </c>
      <c r="AO4" t="s">
        <v>178</v>
      </c>
      <c r="AX4" t="s">
        <v>180</v>
      </c>
      <c r="BC4" t="s">
        <v>182</v>
      </c>
      <c r="BH4" t="s">
        <v>184</v>
      </c>
      <c r="BK4" t="s">
        <v>185</v>
      </c>
      <c r="BR4" t="s">
        <v>186</v>
      </c>
      <c r="BY4" t="s">
        <v>187</v>
      </c>
      <c r="CH4" t="s">
        <v>188</v>
      </c>
      <c r="CQ4" t="s">
        <v>189</v>
      </c>
      <c r="CX4" t="s">
        <v>190</v>
      </c>
      <c r="DG4" t="s">
        <v>191</v>
      </c>
      <c r="DJ4" t="s">
        <v>192</v>
      </c>
      <c r="DM4" t="s">
        <v>193</v>
      </c>
      <c r="DT4" t="s">
        <v>194</v>
      </c>
      <c r="EA4" t="s">
        <v>196</v>
      </c>
      <c r="EF4" t="s">
        <v>197</v>
      </c>
      <c r="EO4" t="s">
        <v>198</v>
      </c>
      <c r="EX4" t="s">
        <v>199</v>
      </c>
      <c r="FC4" t="s">
        <v>200</v>
      </c>
      <c r="FN4" t="s">
        <v>201</v>
      </c>
      <c r="FW4" t="s">
        <v>202</v>
      </c>
      <c r="GF4" t="s">
        <v>203</v>
      </c>
      <c r="GK4" t="s">
        <v>204</v>
      </c>
      <c r="GT4" t="s">
        <v>205</v>
      </c>
      <c r="HC4" t="s">
        <v>206</v>
      </c>
      <c r="HH4" t="s">
        <v>207</v>
      </c>
    </row>
    <row r="5" spans="1:223">
      <c r="P5" s="2"/>
    </row>
    <row r="6" spans="1:223">
      <c r="A6" t="s">
        <v>213</v>
      </c>
      <c r="D6" t="s">
        <v>216</v>
      </c>
      <c r="H6" t="s">
        <v>112</v>
      </c>
      <c r="N6" t="s">
        <v>213</v>
      </c>
      <c r="P6" t="s">
        <v>216</v>
      </c>
      <c r="R6" t="s">
        <v>112</v>
      </c>
      <c r="U6" t="s">
        <v>216</v>
      </c>
      <c r="V6" t="s">
        <v>112</v>
      </c>
      <c r="X6" t="s">
        <v>216</v>
      </c>
      <c r="Y6" t="s">
        <v>112</v>
      </c>
      <c r="AA6" t="s">
        <v>216</v>
      </c>
      <c r="AB6" t="s">
        <v>112</v>
      </c>
      <c r="AD6" t="s">
        <v>216</v>
      </c>
      <c r="AE6" t="s">
        <v>112</v>
      </c>
      <c r="AG6" t="s">
        <v>216</v>
      </c>
      <c r="AH6" t="s">
        <v>112</v>
      </c>
      <c r="AJ6" t="s">
        <v>217</v>
      </c>
      <c r="AO6" t="s">
        <v>216</v>
      </c>
      <c r="AS6" t="s">
        <v>112</v>
      </c>
      <c r="AX6" t="s">
        <v>216</v>
      </c>
      <c r="AZ6" t="s">
        <v>112</v>
      </c>
      <c r="BC6" t="s">
        <v>216</v>
      </c>
      <c r="BE6" t="s">
        <v>112</v>
      </c>
      <c r="BH6" s="2" t="s">
        <v>216</v>
      </c>
      <c r="BI6" s="2" t="s">
        <v>112</v>
      </c>
      <c r="BK6" t="s">
        <v>216</v>
      </c>
      <c r="BN6" t="s">
        <v>112</v>
      </c>
      <c r="BR6" t="s">
        <v>216</v>
      </c>
      <c r="BU6" t="s">
        <v>112</v>
      </c>
      <c r="BY6" t="s">
        <v>216</v>
      </c>
      <c r="CC6" t="s">
        <v>112</v>
      </c>
      <c r="CH6" t="s">
        <v>216</v>
      </c>
      <c r="CL6" t="s">
        <v>112</v>
      </c>
      <c r="CQ6" t="s">
        <v>216</v>
      </c>
      <c r="CT6" t="s">
        <v>112</v>
      </c>
      <c r="CX6" t="s">
        <v>216</v>
      </c>
      <c r="DB6" t="s">
        <v>112</v>
      </c>
      <c r="DG6" t="s">
        <v>216</v>
      </c>
      <c r="DH6" t="s">
        <v>112</v>
      </c>
      <c r="DJ6" t="s">
        <v>216</v>
      </c>
      <c r="DK6" t="s">
        <v>112</v>
      </c>
      <c r="DM6" t="s">
        <v>216</v>
      </c>
      <c r="DP6" t="s">
        <v>112</v>
      </c>
      <c r="DT6" t="s">
        <v>216</v>
      </c>
      <c r="DW6" t="s">
        <v>112</v>
      </c>
      <c r="EA6" t="s">
        <v>216</v>
      </c>
      <c r="EC6" t="s">
        <v>112</v>
      </c>
      <c r="EF6" t="s">
        <v>216</v>
      </c>
      <c r="EJ6" t="s">
        <v>112</v>
      </c>
      <c r="EO6" t="s">
        <v>216</v>
      </c>
      <c r="ES6" t="s">
        <v>112</v>
      </c>
      <c r="EX6" t="s">
        <v>216</v>
      </c>
      <c r="EZ6" t="s">
        <v>112</v>
      </c>
      <c r="FC6" t="s">
        <v>216</v>
      </c>
      <c r="FG6" t="s">
        <v>112</v>
      </c>
      <c r="FN6" t="s">
        <v>216</v>
      </c>
      <c r="FR6" t="s">
        <v>112</v>
      </c>
      <c r="FW6" t="s">
        <v>216</v>
      </c>
      <c r="GA6" t="s">
        <v>112</v>
      </c>
      <c r="GF6" t="s">
        <v>216</v>
      </c>
      <c r="GH6" t="s">
        <v>112</v>
      </c>
      <c r="GK6" t="s">
        <v>216</v>
      </c>
      <c r="GO6" t="s">
        <v>112</v>
      </c>
      <c r="GT6" t="s">
        <v>216</v>
      </c>
      <c r="GX6" t="s">
        <v>112</v>
      </c>
      <c r="HC6" t="s">
        <v>216</v>
      </c>
      <c r="HE6" t="s">
        <v>112</v>
      </c>
      <c r="HH6" t="s">
        <v>216</v>
      </c>
      <c r="HL6" t="s">
        <v>112</v>
      </c>
    </row>
    <row r="7" spans="1:223">
      <c r="A7" t="s">
        <v>73</v>
      </c>
      <c r="D7" t="s">
        <v>165</v>
      </c>
      <c r="E7" t="s">
        <v>166</v>
      </c>
      <c r="F7" t="s">
        <v>129</v>
      </c>
      <c r="G7" t="s">
        <v>124</v>
      </c>
      <c r="H7" t="s">
        <v>165</v>
      </c>
      <c r="I7" t="s">
        <v>166</v>
      </c>
      <c r="J7" t="s">
        <v>129</v>
      </c>
      <c r="K7" t="s">
        <v>124</v>
      </c>
      <c r="N7" t="s">
        <v>73</v>
      </c>
      <c r="P7" t="s">
        <v>129</v>
      </c>
      <c r="Q7" t="s">
        <v>124</v>
      </c>
      <c r="R7" t="s">
        <v>129</v>
      </c>
      <c r="S7" t="s">
        <v>124</v>
      </c>
      <c r="U7" t="s">
        <v>124</v>
      </c>
      <c r="V7" t="s">
        <v>124</v>
      </c>
      <c r="X7" t="s">
        <v>129</v>
      </c>
      <c r="Y7" t="s">
        <v>129</v>
      </c>
      <c r="AA7" t="s">
        <v>129</v>
      </c>
      <c r="AB7" t="s">
        <v>129</v>
      </c>
      <c r="AD7" t="s">
        <v>124</v>
      </c>
      <c r="AE7" t="s">
        <v>124</v>
      </c>
      <c r="AG7" s="2" t="s">
        <v>124</v>
      </c>
      <c r="AH7" s="2" t="s">
        <v>124</v>
      </c>
      <c r="AJ7" t="s">
        <v>218</v>
      </c>
      <c r="AK7" t="s">
        <v>114</v>
      </c>
      <c r="AL7" t="s">
        <v>219</v>
      </c>
      <c r="AM7" t="s">
        <v>120</v>
      </c>
      <c r="AO7" t="s">
        <v>165</v>
      </c>
      <c r="AP7" t="s">
        <v>166</v>
      </c>
      <c r="AQ7" t="s">
        <v>129</v>
      </c>
      <c r="AR7" t="s">
        <v>130</v>
      </c>
      <c r="AS7" t="s">
        <v>165</v>
      </c>
      <c r="AT7" t="s">
        <v>166</v>
      </c>
      <c r="AU7" t="s">
        <v>129</v>
      </c>
      <c r="AV7" t="s">
        <v>130</v>
      </c>
      <c r="AX7" s="2" t="s">
        <v>129</v>
      </c>
      <c r="AY7" s="2" t="s">
        <v>130</v>
      </c>
      <c r="AZ7" s="2" t="s">
        <v>129</v>
      </c>
      <c r="BA7" s="2" t="s">
        <v>130</v>
      </c>
      <c r="BC7" s="2" t="s">
        <v>129</v>
      </c>
      <c r="BD7" s="2" t="s">
        <v>130</v>
      </c>
      <c r="BE7" s="2" t="s">
        <v>129</v>
      </c>
      <c r="BF7" s="2" t="s">
        <v>130</v>
      </c>
      <c r="BH7" s="2" t="s">
        <v>129</v>
      </c>
      <c r="BI7" s="2" t="s">
        <v>129</v>
      </c>
      <c r="BK7" t="s">
        <v>165</v>
      </c>
      <c r="BL7" t="s">
        <v>166</v>
      </c>
      <c r="BM7" t="s">
        <v>129</v>
      </c>
      <c r="BN7" t="s">
        <v>165</v>
      </c>
      <c r="BO7" t="s">
        <v>166</v>
      </c>
      <c r="BP7" t="s">
        <v>129</v>
      </c>
      <c r="BR7" t="s">
        <v>165</v>
      </c>
      <c r="BS7" t="s">
        <v>166</v>
      </c>
      <c r="BT7" t="s">
        <v>129</v>
      </c>
      <c r="BU7" t="s">
        <v>165</v>
      </c>
      <c r="BV7" t="s">
        <v>166</v>
      </c>
      <c r="BW7" t="s">
        <v>129</v>
      </c>
      <c r="BY7" t="s">
        <v>165</v>
      </c>
      <c r="BZ7" t="s">
        <v>166</v>
      </c>
      <c r="CA7" t="s">
        <v>129</v>
      </c>
      <c r="CB7" s="2" t="s">
        <v>130</v>
      </c>
      <c r="CC7" t="s">
        <v>165</v>
      </c>
      <c r="CD7" t="s">
        <v>166</v>
      </c>
      <c r="CE7" t="s">
        <v>129</v>
      </c>
      <c r="CF7" s="2" t="s">
        <v>130</v>
      </c>
      <c r="CH7" t="s">
        <v>165</v>
      </c>
      <c r="CI7" t="s">
        <v>166</v>
      </c>
      <c r="CJ7" t="s">
        <v>129</v>
      </c>
      <c r="CK7" s="2" t="s">
        <v>130</v>
      </c>
      <c r="CL7" t="s">
        <v>165</v>
      </c>
      <c r="CM7" t="s">
        <v>166</v>
      </c>
      <c r="CN7" t="s">
        <v>129</v>
      </c>
      <c r="CO7" s="2" t="s">
        <v>130</v>
      </c>
      <c r="CQ7" t="s">
        <v>165</v>
      </c>
      <c r="CR7" t="s">
        <v>166</v>
      </c>
      <c r="CS7" t="s">
        <v>129</v>
      </c>
      <c r="CT7" t="s">
        <v>165</v>
      </c>
      <c r="CU7" t="s">
        <v>166</v>
      </c>
      <c r="CV7" t="s">
        <v>129</v>
      </c>
      <c r="CX7" t="s">
        <v>165</v>
      </c>
      <c r="CY7" t="s">
        <v>166</v>
      </c>
      <c r="CZ7" t="s">
        <v>129</v>
      </c>
      <c r="DA7" s="2" t="s">
        <v>130</v>
      </c>
      <c r="DB7" t="s">
        <v>165</v>
      </c>
      <c r="DC7" t="s">
        <v>166</v>
      </c>
      <c r="DD7" t="s">
        <v>129</v>
      </c>
      <c r="DE7" s="2" t="s">
        <v>130</v>
      </c>
      <c r="DG7" t="s">
        <v>129</v>
      </c>
      <c r="DH7" t="s">
        <v>129</v>
      </c>
      <c r="DJ7" t="s">
        <v>129</v>
      </c>
      <c r="DK7" t="s">
        <v>129</v>
      </c>
      <c r="DM7" t="s">
        <v>165</v>
      </c>
      <c r="DN7" t="s">
        <v>166</v>
      </c>
      <c r="DO7" t="s">
        <v>129</v>
      </c>
      <c r="DP7" t="s">
        <v>165</v>
      </c>
      <c r="DQ7" t="s">
        <v>166</v>
      </c>
      <c r="DR7" t="s">
        <v>129</v>
      </c>
      <c r="DT7" t="s">
        <v>165</v>
      </c>
      <c r="DU7" t="s">
        <v>129</v>
      </c>
      <c r="DV7" t="s">
        <v>343</v>
      </c>
      <c r="DW7" t="s">
        <v>165</v>
      </c>
      <c r="DX7" t="s">
        <v>129</v>
      </c>
      <c r="DY7" t="s">
        <v>343</v>
      </c>
      <c r="EA7" s="2" t="s">
        <v>129</v>
      </c>
      <c r="EB7" s="2" t="s">
        <v>124</v>
      </c>
      <c r="EC7" s="2" t="s">
        <v>129</v>
      </c>
      <c r="ED7" s="2" t="s">
        <v>124</v>
      </c>
      <c r="EF7" t="s">
        <v>165</v>
      </c>
      <c r="EG7" t="s">
        <v>166</v>
      </c>
      <c r="EH7" t="s">
        <v>129</v>
      </c>
      <c r="EI7" s="2" t="s">
        <v>130</v>
      </c>
      <c r="EJ7" t="s">
        <v>165</v>
      </c>
      <c r="EK7" t="s">
        <v>166</v>
      </c>
      <c r="EL7" t="s">
        <v>129</v>
      </c>
      <c r="EM7" s="2" t="s">
        <v>130</v>
      </c>
      <c r="EO7" t="s">
        <v>165</v>
      </c>
      <c r="EP7" t="s">
        <v>166</v>
      </c>
      <c r="EQ7" t="s">
        <v>129</v>
      </c>
      <c r="ER7" s="2" t="s">
        <v>130</v>
      </c>
      <c r="ES7" t="s">
        <v>165</v>
      </c>
      <c r="ET7" t="s">
        <v>166</v>
      </c>
      <c r="EU7" t="s">
        <v>129</v>
      </c>
      <c r="EV7" s="2" t="s">
        <v>130</v>
      </c>
      <c r="EX7" t="s">
        <v>129</v>
      </c>
      <c r="EY7" s="2" t="s">
        <v>130</v>
      </c>
      <c r="EZ7" t="s">
        <v>129</v>
      </c>
      <c r="FA7" s="2" t="s">
        <v>130</v>
      </c>
      <c r="FC7" t="s">
        <v>165</v>
      </c>
      <c r="FD7" t="s">
        <v>166</v>
      </c>
      <c r="FE7" t="s">
        <v>129</v>
      </c>
      <c r="FF7" s="2" t="s">
        <v>130</v>
      </c>
      <c r="FG7" t="s">
        <v>165</v>
      </c>
      <c r="FH7" t="s">
        <v>166</v>
      </c>
      <c r="FI7" t="s">
        <v>165</v>
      </c>
      <c r="FJ7" t="s">
        <v>166</v>
      </c>
      <c r="FK7" t="s">
        <v>129</v>
      </c>
      <c r="FL7" s="2" t="s">
        <v>130</v>
      </c>
      <c r="FN7" t="s">
        <v>165</v>
      </c>
      <c r="FO7" t="s">
        <v>166</v>
      </c>
      <c r="FP7" t="s">
        <v>129</v>
      </c>
      <c r="FQ7" s="2" t="s">
        <v>130</v>
      </c>
      <c r="FR7" t="s">
        <v>165</v>
      </c>
      <c r="FS7" t="s">
        <v>166</v>
      </c>
      <c r="FT7" t="s">
        <v>129</v>
      </c>
      <c r="FU7" s="2" t="s">
        <v>130</v>
      </c>
      <c r="FW7" t="s">
        <v>165</v>
      </c>
      <c r="FX7" t="s">
        <v>166</v>
      </c>
      <c r="FY7" t="s">
        <v>129</v>
      </c>
      <c r="FZ7" s="2" t="s">
        <v>130</v>
      </c>
      <c r="GA7" t="s">
        <v>165</v>
      </c>
      <c r="GB7" t="s">
        <v>166</v>
      </c>
      <c r="GC7" t="s">
        <v>129</v>
      </c>
      <c r="GD7" s="2" t="s">
        <v>130</v>
      </c>
      <c r="GF7" t="s">
        <v>129</v>
      </c>
      <c r="GG7" s="2" t="s">
        <v>130</v>
      </c>
      <c r="GH7" t="s">
        <v>129</v>
      </c>
      <c r="GI7" s="2" t="s">
        <v>130</v>
      </c>
      <c r="GK7" t="s">
        <v>165</v>
      </c>
      <c r="GL7" t="s">
        <v>166</v>
      </c>
      <c r="GM7" t="s">
        <v>129</v>
      </c>
      <c r="GN7" s="2" t="s">
        <v>130</v>
      </c>
      <c r="GO7" t="s">
        <v>165</v>
      </c>
      <c r="GP7" t="s">
        <v>166</v>
      </c>
      <c r="GQ7" t="s">
        <v>129</v>
      </c>
      <c r="GR7" s="2" t="s">
        <v>130</v>
      </c>
      <c r="GT7" t="s">
        <v>165</v>
      </c>
      <c r="GU7" t="s">
        <v>166</v>
      </c>
      <c r="GV7" t="s">
        <v>129</v>
      </c>
      <c r="GW7" s="2" t="s">
        <v>130</v>
      </c>
      <c r="GX7" t="s">
        <v>165</v>
      </c>
      <c r="GY7" t="s">
        <v>166</v>
      </c>
      <c r="GZ7" t="s">
        <v>129</v>
      </c>
      <c r="HA7" s="2" t="s">
        <v>130</v>
      </c>
      <c r="HC7" t="s">
        <v>129</v>
      </c>
      <c r="HD7" s="2" t="s">
        <v>130</v>
      </c>
      <c r="HE7" t="s">
        <v>129</v>
      </c>
      <c r="HF7" s="2" t="s">
        <v>130</v>
      </c>
      <c r="HH7" t="s">
        <v>165</v>
      </c>
      <c r="HI7" t="s">
        <v>166</v>
      </c>
      <c r="HJ7" t="s">
        <v>129</v>
      </c>
      <c r="HK7" s="2" t="s">
        <v>130</v>
      </c>
      <c r="HL7" t="s">
        <v>165</v>
      </c>
      <c r="HM7" t="s">
        <v>166</v>
      </c>
      <c r="HN7" t="s">
        <v>129</v>
      </c>
      <c r="HO7" s="2" t="s">
        <v>130</v>
      </c>
    </row>
    <row r="8" spans="1:223">
      <c r="U8" s="2"/>
      <c r="V8" s="2"/>
      <c r="AG8" s="2"/>
      <c r="AH8" s="2"/>
      <c r="FG8" t="s">
        <v>154</v>
      </c>
      <c r="FI8" t="s">
        <v>155</v>
      </c>
    </row>
    <row r="9" spans="1:223">
      <c r="A9" t="s">
        <v>9</v>
      </c>
      <c r="C9">
        <v>0</v>
      </c>
      <c r="D9" t="s">
        <v>230</v>
      </c>
      <c r="E9" t="s">
        <v>230</v>
      </c>
      <c r="F9">
        <v>10</v>
      </c>
      <c r="G9" t="s">
        <v>230</v>
      </c>
      <c r="H9" t="s">
        <v>230</v>
      </c>
      <c r="I9" t="s">
        <v>230</v>
      </c>
      <c r="J9">
        <v>10</v>
      </c>
      <c r="K9" t="s">
        <v>230</v>
      </c>
      <c r="N9" t="s">
        <v>9</v>
      </c>
      <c r="O9">
        <v>0</v>
      </c>
      <c r="P9" s="8">
        <v>50</v>
      </c>
      <c r="Q9" s="8" t="s">
        <v>230</v>
      </c>
      <c r="R9" s="8">
        <v>50</v>
      </c>
      <c r="S9" s="8" t="s">
        <v>230</v>
      </c>
      <c r="U9" s="2" t="s">
        <v>230</v>
      </c>
      <c r="V9" s="2" t="s">
        <v>230</v>
      </c>
      <c r="X9" s="2">
        <v>4</v>
      </c>
      <c r="Y9" s="2">
        <v>4</v>
      </c>
      <c r="AA9" s="2">
        <v>0.9</v>
      </c>
      <c r="AB9" s="2">
        <v>0.9</v>
      </c>
      <c r="AD9" s="2" t="s">
        <v>230</v>
      </c>
      <c r="AE9" s="2" t="s">
        <v>230</v>
      </c>
      <c r="AG9" s="2" t="s">
        <v>230</v>
      </c>
      <c r="AH9" s="2" t="s">
        <v>230</v>
      </c>
      <c r="AJ9" s="2" t="s">
        <v>230</v>
      </c>
      <c r="AK9" s="2" t="s">
        <v>230</v>
      </c>
      <c r="AO9" t="s">
        <v>230</v>
      </c>
      <c r="AP9" t="s">
        <v>230</v>
      </c>
      <c r="AQ9">
        <v>300</v>
      </c>
      <c r="AR9">
        <v>600</v>
      </c>
      <c r="AS9" t="s">
        <v>230</v>
      </c>
      <c r="AT9" t="s">
        <v>230</v>
      </c>
      <c r="AU9">
        <v>300</v>
      </c>
      <c r="AV9">
        <v>600</v>
      </c>
      <c r="AX9" s="2">
        <v>5</v>
      </c>
      <c r="AY9" s="2">
        <v>25</v>
      </c>
      <c r="AZ9" s="2">
        <v>5</v>
      </c>
      <c r="BA9" s="2">
        <v>25</v>
      </c>
      <c r="BC9" s="2">
        <v>3</v>
      </c>
      <c r="BD9" s="2" t="s">
        <v>230</v>
      </c>
      <c r="BE9" s="2">
        <v>3</v>
      </c>
      <c r="BF9" s="2" t="s">
        <v>230</v>
      </c>
      <c r="BH9" s="2">
        <v>4</v>
      </c>
      <c r="BI9" s="2">
        <v>4</v>
      </c>
      <c r="BK9" s="2" t="s">
        <v>230</v>
      </c>
      <c r="BL9" s="2" t="s">
        <v>230</v>
      </c>
      <c r="BM9" s="2">
        <v>0.1</v>
      </c>
      <c r="BN9" s="2" t="s">
        <v>230</v>
      </c>
      <c r="BO9" s="2" t="s">
        <v>230</v>
      </c>
      <c r="BP9" s="2">
        <v>0.1</v>
      </c>
      <c r="BR9" s="2" t="s">
        <v>230</v>
      </c>
      <c r="BS9" s="2" t="s">
        <v>230</v>
      </c>
      <c r="BT9" s="2">
        <v>0.3</v>
      </c>
      <c r="BU9" s="2" t="s">
        <v>230</v>
      </c>
      <c r="BV9" s="2" t="s">
        <v>230</v>
      </c>
      <c r="BW9" s="2">
        <v>0.3</v>
      </c>
      <c r="BY9" s="2" t="s">
        <v>230</v>
      </c>
      <c r="BZ9" s="2" t="s">
        <v>230</v>
      </c>
      <c r="CA9" s="2">
        <v>2</v>
      </c>
      <c r="CB9" s="2" t="s">
        <v>230</v>
      </c>
      <c r="CC9" s="2" t="s">
        <v>230</v>
      </c>
      <c r="CD9" s="2" t="s">
        <v>230</v>
      </c>
      <c r="CE9" s="2">
        <v>2</v>
      </c>
      <c r="CF9" s="2" t="s">
        <v>230</v>
      </c>
      <c r="CH9" s="2" t="s">
        <v>230</v>
      </c>
      <c r="CI9" s="2" t="s">
        <v>230</v>
      </c>
      <c r="CJ9" s="2">
        <v>0.2</v>
      </c>
      <c r="CK9" s="2" t="s">
        <v>230</v>
      </c>
      <c r="CL9" s="2" t="s">
        <v>230</v>
      </c>
      <c r="CM9" s="2" t="s">
        <v>230</v>
      </c>
      <c r="CN9" s="2">
        <v>0.2</v>
      </c>
      <c r="CO9" s="2" t="s">
        <v>230</v>
      </c>
      <c r="CQ9" s="2" t="s">
        <v>230</v>
      </c>
      <c r="CR9" s="2" t="s">
        <v>230</v>
      </c>
      <c r="CS9" s="2">
        <v>0.4</v>
      </c>
      <c r="CT9" s="2" t="s">
        <v>230</v>
      </c>
      <c r="CU9" s="2" t="s">
        <v>230</v>
      </c>
      <c r="CV9" s="2">
        <v>0.4</v>
      </c>
      <c r="CX9" s="2" t="s">
        <v>230</v>
      </c>
      <c r="CY9" s="2" t="s">
        <v>230</v>
      </c>
      <c r="CZ9" s="2">
        <v>40</v>
      </c>
      <c r="DA9" s="2" t="s">
        <v>230</v>
      </c>
      <c r="DB9" s="2" t="s">
        <v>230</v>
      </c>
      <c r="DC9" s="2" t="s">
        <v>230</v>
      </c>
      <c r="DD9" s="2">
        <v>40</v>
      </c>
      <c r="DE9" s="2" t="s">
        <v>230</v>
      </c>
      <c r="DG9" s="2">
        <v>4</v>
      </c>
      <c r="DH9" s="2">
        <v>4</v>
      </c>
      <c r="DJ9" s="2">
        <v>4</v>
      </c>
      <c r="DK9" s="2">
        <v>4</v>
      </c>
      <c r="DM9" s="2" t="s">
        <v>230</v>
      </c>
      <c r="DN9" s="2" t="s">
        <v>230</v>
      </c>
      <c r="DO9" s="2">
        <v>40</v>
      </c>
      <c r="DP9" s="2" t="s">
        <v>230</v>
      </c>
      <c r="DQ9" s="2" t="s">
        <v>230</v>
      </c>
      <c r="DR9" s="2">
        <v>40</v>
      </c>
      <c r="DS9" s="2"/>
      <c r="DT9" s="2" t="s">
        <v>230</v>
      </c>
      <c r="DU9" s="2" t="s">
        <v>146</v>
      </c>
      <c r="DV9" s="2" t="s">
        <v>230</v>
      </c>
      <c r="DW9" s="2" t="s">
        <v>230</v>
      </c>
      <c r="DX9" s="2" t="s">
        <v>146</v>
      </c>
      <c r="DY9" s="2" t="s">
        <v>230</v>
      </c>
      <c r="EA9" s="2">
        <v>400</v>
      </c>
      <c r="EB9" s="2" t="s">
        <v>230</v>
      </c>
      <c r="EC9" s="2">
        <v>400</v>
      </c>
      <c r="ED9" s="2" t="s">
        <v>230</v>
      </c>
      <c r="EF9" s="2" t="s">
        <v>230</v>
      </c>
      <c r="EG9" s="2" t="s">
        <v>230</v>
      </c>
      <c r="EH9" s="2">
        <v>200</v>
      </c>
      <c r="EI9" s="2" t="s">
        <v>230</v>
      </c>
      <c r="EJ9" s="2" t="s">
        <v>230</v>
      </c>
      <c r="EK9" s="2" t="s">
        <v>230</v>
      </c>
      <c r="EL9" s="2">
        <v>200</v>
      </c>
      <c r="EM9" s="2" t="s">
        <v>230</v>
      </c>
      <c r="EN9" s="2"/>
      <c r="EO9" s="2" t="s">
        <v>230</v>
      </c>
      <c r="EP9" s="2" t="s">
        <v>230</v>
      </c>
      <c r="EQ9" s="2">
        <v>20</v>
      </c>
      <c r="ER9" s="2" t="s">
        <v>230</v>
      </c>
      <c r="ES9" s="2" t="s">
        <v>230</v>
      </c>
      <c r="ET9" s="2" t="s">
        <v>230</v>
      </c>
      <c r="EU9" s="2">
        <v>20</v>
      </c>
      <c r="EV9" s="2" t="s">
        <v>230</v>
      </c>
      <c r="EX9" s="2">
        <v>120</v>
      </c>
      <c r="EY9" s="2" t="s">
        <v>230</v>
      </c>
      <c r="EZ9" s="2">
        <v>120</v>
      </c>
      <c r="FA9" s="2" t="s">
        <v>230</v>
      </c>
      <c r="FB9" s="2"/>
      <c r="FC9" s="2" t="s">
        <v>230</v>
      </c>
      <c r="FD9" s="2" t="s">
        <v>230</v>
      </c>
      <c r="FE9" s="2">
        <v>0.5</v>
      </c>
      <c r="FF9" s="2" t="s">
        <v>230</v>
      </c>
      <c r="FG9" s="2" t="s">
        <v>230</v>
      </c>
      <c r="FH9" s="2" t="s">
        <v>230</v>
      </c>
      <c r="FI9" s="2" t="s">
        <v>230</v>
      </c>
      <c r="FJ9" s="2" t="s">
        <v>230</v>
      </c>
      <c r="FK9" s="2">
        <v>0.5</v>
      </c>
      <c r="FL9" s="2" t="s">
        <v>230</v>
      </c>
      <c r="FN9" s="2" t="s">
        <v>230</v>
      </c>
      <c r="FO9" s="2" t="s">
        <v>230</v>
      </c>
      <c r="FP9" s="2">
        <v>2</v>
      </c>
      <c r="FQ9" s="2" t="s">
        <v>230</v>
      </c>
      <c r="FR9" s="2" t="s">
        <v>230</v>
      </c>
      <c r="FS9" s="2" t="s">
        <v>230</v>
      </c>
      <c r="FT9" s="2">
        <v>2</v>
      </c>
      <c r="FU9" s="2" t="s">
        <v>230</v>
      </c>
      <c r="FW9" s="2" t="s">
        <v>230</v>
      </c>
      <c r="FX9" s="2" t="s">
        <v>230</v>
      </c>
      <c r="FY9" s="2">
        <v>0.3</v>
      </c>
      <c r="FZ9" s="2" t="s">
        <v>230</v>
      </c>
      <c r="GA9" s="2" t="s">
        <v>230</v>
      </c>
      <c r="GB9" s="2" t="s">
        <v>230</v>
      </c>
      <c r="GC9" s="2">
        <v>0.3</v>
      </c>
      <c r="GD9" s="2" t="s">
        <v>230</v>
      </c>
      <c r="GF9" s="2">
        <v>0.01</v>
      </c>
      <c r="GG9" s="2" t="s">
        <v>230</v>
      </c>
      <c r="GH9" s="2">
        <v>0.01</v>
      </c>
      <c r="GI9" s="2" t="s">
        <v>230</v>
      </c>
      <c r="GK9" s="2" t="s">
        <v>230</v>
      </c>
      <c r="GL9" s="2" t="s">
        <v>230</v>
      </c>
      <c r="GM9" s="2">
        <v>100</v>
      </c>
      <c r="GN9" s="2">
        <v>250</v>
      </c>
      <c r="GO9" s="2" t="s">
        <v>230</v>
      </c>
      <c r="GP9" s="2" t="s">
        <v>230</v>
      </c>
      <c r="GQ9" s="2">
        <v>100</v>
      </c>
      <c r="GR9" s="2">
        <v>250</v>
      </c>
      <c r="GT9" s="2" t="s">
        <v>230</v>
      </c>
      <c r="GU9" s="2" t="s">
        <v>230</v>
      </c>
      <c r="GV9" s="2">
        <v>15</v>
      </c>
      <c r="GW9" s="2" t="s">
        <v>230</v>
      </c>
      <c r="GX9" s="2" t="s">
        <v>230</v>
      </c>
      <c r="GY9" s="2" t="s">
        <v>230</v>
      </c>
      <c r="GZ9" s="2">
        <v>15</v>
      </c>
      <c r="HA9" s="2" t="s">
        <v>230</v>
      </c>
      <c r="HB9" s="2"/>
      <c r="HC9" s="2">
        <v>0.8</v>
      </c>
      <c r="HD9" s="2" t="s">
        <v>230</v>
      </c>
      <c r="HE9" s="2">
        <v>0.8</v>
      </c>
      <c r="HF9" s="2" t="s">
        <v>230</v>
      </c>
      <c r="HH9" s="2" t="s">
        <v>230</v>
      </c>
      <c r="HI9" s="2" t="s">
        <v>230</v>
      </c>
      <c r="HJ9" s="2">
        <v>2</v>
      </c>
      <c r="HK9" s="2" t="s">
        <v>230</v>
      </c>
      <c r="HL9" s="2" t="s">
        <v>230</v>
      </c>
      <c r="HM9" s="2" t="s">
        <v>230</v>
      </c>
      <c r="HN9" s="2">
        <v>2</v>
      </c>
      <c r="HO9" s="2" t="s">
        <v>230</v>
      </c>
    </row>
    <row r="10" spans="1:223">
      <c r="A10" t="s">
        <v>12</v>
      </c>
      <c r="C10">
        <v>0.5</v>
      </c>
      <c r="D10" t="s">
        <v>230</v>
      </c>
      <c r="E10" t="s">
        <v>230</v>
      </c>
      <c r="F10">
        <v>15</v>
      </c>
      <c r="G10" t="s">
        <v>230</v>
      </c>
      <c r="H10" t="s">
        <v>230</v>
      </c>
      <c r="I10" t="s">
        <v>230</v>
      </c>
      <c r="J10">
        <v>15</v>
      </c>
      <c r="K10" t="s">
        <v>230</v>
      </c>
      <c r="N10" t="s">
        <v>12</v>
      </c>
      <c r="O10">
        <v>0.5</v>
      </c>
      <c r="P10">
        <v>40</v>
      </c>
      <c r="Q10" s="8" t="s">
        <v>230</v>
      </c>
      <c r="R10" s="8">
        <v>40</v>
      </c>
      <c r="S10" s="8" t="s">
        <v>230</v>
      </c>
      <c r="U10" s="2" t="s">
        <v>230</v>
      </c>
      <c r="V10" s="2" t="s">
        <v>230</v>
      </c>
      <c r="X10" s="2">
        <v>4</v>
      </c>
      <c r="Y10" s="2">
        <v>4</v>
      </c>
      <c r="AA10" s="2">
        <v>0.8</v>
      </c>
      <c r="AB10" s="2">
        <v>0.8</v>
      </c>
      <c r="AD10" s="2" t="s">
        <v>230</v>
      </c>
      <c r="AE10" s="2" t="s">
        <v>230</v>
      </c>
      <c r="AG10" s="2" t="s">
        <v>230</v>
      </c>
      <c r="AH10" s="2" t="s">
        <v>230</v>
      </c>
      <c r="AJ10" s="2" t="s">
        <v>230</v>
      </c>
      <c r="AK10" s="2" t="s">
        <v>230</v>
      </c>
      <c r="AO10" t="s">
        <v>230</v>
      </c>
      <c r="AP10" t="s">
        <v>230</v>
      </c>
      <c r="AQ10">
        <v>400</v>
      </c>
      <c r="AR10">
        <v>600</v>
      </c>
      <c r="AS10" t="s">
        <v>230</v>
      </c>
      <c r="AT10" t="s">
        <v>230</v>
      </c>
      <c r="AU10">
        <v>400</v>
      </c>
      <c r="AV10">
        <v>600</v>
      </c>
      <c r="AX10" s="2">
        <v>5</v>
      </c>
      <c r="AY10" s="2">
        <v>25</v>
      </c>
      <c r="AZ10" s="2">
        <v>5</v>
      </c>
      <c r="BA10" s="2">
        <v>25</v>
      </c>
      <c r="BC10" s="2">
        <v>4</v>
      </c>
      <c r="BD10" s="2" t="s">
        <v>230</v>
      </c>
      <c r="BE10" s="2">
        <v>4</v>
      </c>
      <c r="BF10" s="2" t="s">
        <v>230</v>
      </c>
      <c r="BH10" s="2">
        <v>7</v>
      </c>
      <c r="BI10" s="2">
        <v>7</v>
      </c>
      <c r="BK10" s="2" t="s">
        <v>230</v>
      </c>
      <c r="BL10" s="2" t="s">
        <v>230</v>
      </c>
      <c r="BM10" s="2">
        <v>0.2</v>
      </c>
      <c r="BN10" s="2" t="s">
        <v>230</v>
      </c>
      <c r="BO10" s="2" t="s">
        <v>230</v>
      </c>
      <c r="BP10" s="2">
        <v>0.2</v>
      </c>
      <c r="BR10" s="2" t="s">
        <v>230</v>
      </c>
      <c r="BS10" s="2" t="s">
        <v>230</v>
      </c>
      <c r="BT10" s="2">
        <v>0.4</v>
      </c>
      <c r="BU10" s="2" t="s">
        <v>230</v>
      </c>
      <c r="BV10" s="2" t="s">
        <v>230</v>
      </c>
      <c r="BW10" s="2">
        <v>0.4</v>
      </c>
      <c r="BY10" s="2" t="s">
        <v>230</v>
      </c>
      <c r="BZ10" s="2" t="s">
        <v>230</v>
      </c>
      <c r="CA10" s="2">
        <v>3</v>
      </c>
      <c r="CB10" s="2" t="s">
        <v>230</v>
      </c>
      <c r="CC10" s="2" t="s">
        <v>230</v>
      </c>
      <c r="CD10" s="2" t="s">
        <v>230</v>
      </c>
      <c r="CE10" s="2">
        <v>3</v>
      </c>
      <c r="CF10" s="2" t="s">
        <v>230</v>
      </c>
      <c r="CH10" s="2" t="s">
        <v>230</v>
      </c>
      <c r="CI10" s="2" t="s">
        <v>230</v>
      </c>
      <c r="CJ10" s="2">
        <v>0.3</v>
      </c>
      <c r="CK10" s="2" t="s">
        <v>230</v>
      </c>
      <c r="CL10" s="2" t="s">
        <v>230</v>
      </c>
      <c r="CM10" s="2" t="s">
        <v>230</v>
      </c>
      <c r="CN10" s="2">
        <v>0.3</v>
      </c>
      <c r="CO10" s="2" t="s">
        <v>230</v>
      </c>
      <c r="CQ10" s="2" t="s">
        <v>230</v>
      </c>
      <c r="CR10" s="2" t="s">
        <v>230</v>
      </c>
      <c r="CS10" s="2">
        <v>0.5</v>
      </c>
      <c r="CT10" s="2" t="s">
        <v>230</v>
      </c>
      <c r="CU10" s="2" t="s">
        <v>230</v>
      </c>
      <c r="CV10" s="2">
        <v>0.5</v>
      </c>
      <c r="CX10" s="2" t="s">
        <v>230</v>
      </c>
      <c r="CY10" s="2" t="s">
        <v>230</v>
      </c>
      <c r="CZ10" s="2">
        <v>60</v>
      </c>
      <c r="DA10" s="2" t="s">
        <v>230</v>
      </c>
      <c r="DB10" s="2" t="s">
        <v>230</v>
      </c>
      <c r="DC10" s="2" t="s">
        <v>230</v>
      </c>
      <c r="DD10" s="2">
        <v>60</v>
      </c>
      <c r="DE10" s="2" t="s">
        <v>230</v>
      </c>
      <c r="DG10" s="2">
        <v>5</v>
      </c>
      <c r="DH10" s="2">
        <v>5</v>
      </c>
      <c r="DJ10" s="2">
        <v>5</v>
      </c>
      <c r="DK10" s="2">
        <v>5</v>
      </c>
      <c r="DM10" s="2" t="s">
        <v>230</v>
      </c>
      <c r="DN10" s="2" t="s">
        <v>230</v>
      </c>
      <c r="DO10" s="2">
        <v>40</v>
      </c>
      <c r="DP10" s="2" t="s">
        <v>230</v>
      </c>
      <c r="DQ10" s="2" t="s">
        <v>230</v>
      </c>
      <c r="DR10" s="2">
        <v>40</v>
      </c>
      <c r="DS10" s="2"/>
      <c r="DT10" s="2" t="s">
        <v>230</v>
      </c>
      <c r="DU10" s="2" t="s">
        <v>147</v>
      </c>
      <c r="DV10" s="2" t="s">
        <v>230</v>
      </c>
      <c r="DW10" s="2" t="s">
        <v>230</v>
      </c>
      <c r="DX10" s="2" t="s">
        <v>147</v>
      </c>
      <c r="DY10" s="2" t="s">
        <v>230</v>
      </c>
      <c r="EA10" s="2">
        <v>700</v>
      </c>
      <c r="EB10" s="2" t="s">
        <v>230</v>
      </c>
      <c r="EC10" s="2">
        <v>700</v>
      </c>
      <c r="ED10" s="2" t="s">
        <v>230</v>
      </c>
      <c r="EF10" s="2" t="s">
        <v>230</v>
      </c>
      <c r="EG10" s="2" t="s">
        <v>230</v>
      </c>
      <c r="EH10" s="2">
        <v>250</v>
      </c>
      <c r="EI10" s="2" t="s">
        <v>230</v>
      </c>
      <c r="EJ10" s="2" t="s">
        <v>230</v>
      </c>
      <c r="EK10" s="2" t="s">
        <v>230</v>
      </c>
      <c r="EL10" s="2">
        <v>250</v>
      </c>
      <c r="EM10" s="2" t="s">
        <v>230</v>
      </c>
      <c r="EN10" s="2"/>
      <c r="EO10" s="2" t="s">
        <v>230</v>
      </c>
      <c r="EP10" s="2" t="s">
        <v>230</v>
      </c>
      <c r="EQ10" s="2">
        <v>60</v>
      </c>
      <c r="ER10" s="2" t="s">
        <v>230</v>
      </c>
      <c r="ES10" s="2" t="s">
        <v>230</v>
      </c>
      <c r="ET10" s="2" t="s">
        <v>230</v>
      </c>
      <c r="EU10" s="2">
        <v>60</v>
      </c>
      <c r="EV10" s="2" t="s">
        <v>230</v>
      </c>
      <c r="EX10" s="2">
        <v>260</v>
      </c>
      <c r="EY10" s="2" t="s">
        <v>230</v>
      </c>
      <c r="EZ10" s="2">
        <v>260</v>
      </c>
      <c r="FA10" s="2" t="s">
        <v>230</v>
      </c>
      <c r="FB10" s="2"/>
      <c r="FC10" s="2">
        <v>3.5</v>
      </c>
      <c r="FD10" s="2">
        <v>5</v>
      </c>
      <c r="FE10" s="2" t="s">
        <v>230</v>
      </c>
      <c r="FF10" s="2" t="s">
        <v>230</v>
      </c>
      <c r="FG10" s="2">
        <v>3.5</v>
      </c>
      <c r="FH10" s="2">
        <v>4.5</v>
      </c>
      <c r="FI10" s="2" t="s">
        <v>230</v>
      </c>
      <c r="FJ10" s="2" t="s">
        <v>230</v>
      </c>
      <c r="FK10" s="2" t="s">
        <v>230</v>
      </c>
      <c r="FL10" s="2" t="s">
        <v>230</v>
      </c>
      <c r="FN10" s="2" t="s">
        <v>230</v>
      </c>
      <c r="FO10" s="2" t="s">
        <v>230</v>
      </c>
      <c r="FP10" s="2">
        <v>3</v>
      </c>
      <c r="FQ10" s="2" t="s">
        <v>230</v>
      </c>
      <c r="FR10" s="2" t="s">
        <v>230</v>
      </c>
      <c r="FS10" s="2" t="s">
        <v>230</v>
      </c>
      <c r="FT10" s="2">
        <v>3</v>
      </c>
      <c r="FU10" s="2" t="s">
        <v>230</v>
      </c>
      <c r="FW10" s="2" t="s">
        <v>230</v>
      </c>
      <c r="FX10" s="2" t="s">
        <v>230</v>
      </c>
      <c r="FY10" s="2">
        <v>0.3</v>
      </c>
      <c r="FZ10" s="2" t="s">
        <v>230</v>
      </c>
      <c r="GA10" s="2" t="s">
        <v>230</v>
      </c>
      <c r="GB10" s="2" t="s">
        <v>230</v>
      </c>
      <c r="GC10" s="2">
        <v>0.3</v>
      </c>
      <c r="GD10" s="2" t="s">
        <v>230</v>
      </c>
      <c r="GF10" s="2">
        <v>0.5</v>
      </c>
      <c r="GG10" s="2" t="s">
        <v>230</v>
      </c>
      <c r="GH10" s="2">
        <v>0.5</v>
      </c>
      <c r="GI10" s="2" t="s">
        <v>230</v>
      </c>
      <c r="GK10" s="2" t="s">
        <v>230</v>
      </c>
      <c r="GL10" s="2" t="s">
        <v>230</v>
      </c>
      <c r="GM10" s="2">
        <v>130</v>
      </c>
      <c r="GN10" s="2">
        <v>250</v>
      </c>
      <c r="GO10" s="2" t="s">
        <v>230</v>
      </c>
      <c r="GP10" s="2" t="s">
        <v>230</v>
      </c>
      <c r="GQ10" s="2">
        <v>130</v>
      </c>
      <c r="GR10" s="2">
        <v>250</v>
      </c>
      <c r="GT10" s="2" t="s">
        <v>230</v>
      </c>
      <c r="GU10" s="2" t="s">
        <v>230</v>
      </c>
      <c r="GV10" s="2">
        <v>15</v>
      </c>
      <c r="GW10" s="2" t="s">
        <v>230</v>
      </c>
      <c r="GX10" s="2" t="s">
        <v>230</v>
      </c>
      <c r="GY10" s="2" t="s">
        <v>230</v>
      </c>
      <c r="GZ10" s="2">
        <v>15</v>
      </c>
      <c r="HA10" s="2" t="s">
        <v>230</v>
      </c>
      <c r="HB10" s="2"/>
      <c r="HC10" s="2">
        <v>1</v>
      </c>
      <c r="HD10" s="2" t="s">
        <v>230</v>
      </c>
      <c r="HE10" s="2">
        <v>1</v>
      </c>
      <c r="HF10" s="2" t="s">
        <v>230</v>
      </c>
      <c r="HH10" s="2" t="s">
        <v>230</v>
      </c>
      <c r="HI10" s="2" t="s">
        <v>230</v>
      </c>
      <c r="HJ10" s="2">
        <v>5</v>
      </c>
      <c r="HK10" s="2" t="s">
        <v>230</v>
      </c>
      <c r="HL10" s="2" t="s">
        <v>230</v>
      </c>
      <c r="HM10" s="2" t="s">
        <v>230</v>
      </c>
      <c r="HN10" s="2">
        <v>10</v>
      </c>
      <c r="HO10" s="2" t="s">
        <v>230</v>
      </c>
    </row>
    <row r="11" spans="1:223">
      <c r="A11" t="s">
        <v>13</v>
      </c>
      <c r="C11">
        <v>0.75</v>
      </c>
      <c r="D11" t="s">
        <v>230</v>
      </c>
      <c r="E11" t="s">
        <v>230</v>
      </c>
      <c r="F11">
        <v>25</v>
      </c>
      <c r="G11" t="s">
        <v>230</v>
      </c>
      <c r="H11" t="s">
        <v>230</v>
      </c>
      <c r="I11" t="s">
        <v>230</v>
      </c>
      <c r="J11">
        <v>25</v>
      </c>
      <c r="K11" t="s">
        <v>230</v>
      </c>
      <c r="N11" t="s">
        <v>13</v>
      </c>
      <c r="O11">
        <v>0.75</v>
      </c>
      <c r="P11">
        <v>40</v>
      </c>
      <c r="Q11" s="8" t="s">
        <v>230</v>
      </c>
      <c r="R11" s="8">
        <v>40</v>
      </c>
      <c r="S11" s="8" t="s">
        <v>230</v>
      </c>
      <c r="U11" s="2" t="s">
        <v>230</v>
      </c>
      <c r="V11" s="2" t="s">
        <v>230</v>
      </c>
      <c r="X11" s="2">
        <v>4</v>
      </c>
      <c r="Y11" s="2">
        <v>4</v>
      </c>
      <c r="AA11" s="2">
        <v>0.8</v>
      </c>
      <c r="AB11" s="2">
        <v>0.8</v>
      </c>
      <c r="AD11" s="2" t="s">
        <v>230</v>
      </c>
      <c r="AE11" s="2" t="s">
        <v>230</v>
      </c>
      <c r="AG11" s="2" t="s">
        <v>230</v>
      </c>
      <c r="AH11" s="2" t="s">
        <v>230</v>
      </c>
      <c r="AJ11" s="2" t="s">
        <v>230</v>
      </c>
      <c r="AK11" s="2" t="s">
        <v>230</v>
      </c>
      <c r="AO11" t="s">
        <v>230</v>
      </c>
      <c r="AP11" t="s">
        <v>230</v>
      </c>
      <c r="AQ11">
        <v>400</v>
      </c>
      <c r="AR11">
        <v>600</v>
      </c>
      <c r="AS11" t="s">
        <v>230</v>
      </c>
      <c r="AT11" t="s">
        <v>230</v>
      </c>
      <c r="AU11">
        <v>400</v>
      </c>
      <c r="AV11">
        <v>600</v>
      </c>
      <c r="AX11" s="2">
        <v>5</v>
      </c>
      <c r="AY11" s="2">
        <v>25</v>
      </c>
      <c r="AZ11" s="2">
        <v>5</v>
      </c>
      <c r="BA11" s="2">
        <v>25</v>
      </c>
      <c r="BC11" s="2">
        <v>4</v>
      </c>
      <c r="BD11" s="2" t="s">
        <v>230</v>
      </c>
      <c r="BE11" s="2">
        <v>4</v>
      </c>
      <c r="BF11" s="2" t="s">
        <v>230</v>
      </c>
      <c r="BH11" s="2">
        <v>7</v>
      </c>
      <c r="BI11" s="2">
        <v>7</v>
      </c>
      <c r="BK11" s="2" t="s">
        <v>230</v>
      </c>
      <c r="BL11" s="2" t="s">
        <v>230</v>
      </c>
      <c r="BM11" s="2">
        <v>0.2</v>
      </c>
      <c r="BN11" s="2" t="s">
        <v>230</v>
      </c>
      <c r="BO11" s="2" t="s">
        <v>230</v>
      </c>
      <c r="BP11" s="2">
        <v>0.2</v>
      </c>
      <c r="BR11" s="2" t="s">
        <v>230</v>
      </c>
      <c r="BS11" s="2" t="s">
        <v>230</v>
      </c>
      <c r="BT11" s="2">
        <v>0.4</v>
      </c>
      <c r="BU11" s="2" t="s">
        <v>230</v>
      </c>
      <c r="BV11" s="2" t="s">
        <v>230</v>
      </c>
      <c r="BW11" s="2">
        <v>0.4</v>
      </c>
      <c r="BY11" s="2" t="s">
        <v>230</v>
      </c>
      <c r="BZ11" s="2" t="s">
        <v>230</v>
      </c>
      <c r="CA11" s="2">
        <v>3</v>
      </c>
      <c r="CB11" s="2" t="s">
        <v>230</v>
      </c>
      <c r="CC11" s="2" t="s">
        <v>230</v>
      </c>
      <c r="CD11" s="2" t="s">
        <v>230</v>
      </c>
      <c r="CE11" s="2">
        <v>3</v>
      </c>
      <c r="CF11" s="2" t="s">
        <v>230</v>
      </c>
      <c r="CH11" s="2" t="s">
        <v>230</v>
      </c>
      <c r="CI11" s="2" t="s">
        <v>230</v>
      </c>
      <c r="CJ11" s="2">
        <v>0.3</v>
      </c>
      <c r="CK11" s="2" t="s">
        <v>230</v>
      </c>
      <c r="CL11" s="2" t="s">
        <v>230</v>
      </c>
      <c r="CM11" s="2" t="s">
        <v>230</v>
      </c>
      <c r="CN11" s="2">
        <v>0.3</v>
      </c>
      <c r="CO11" s="2" t="s">
        <v>230</v>
      </c>
      <c r="CQ11" s="2" t="s">
        <v>230</v>
      </c>
      <c r="CR11" s="2" t="s">
        <v>230</v>
      </c>
      <c r="CS11" s="2">
        <v>0.5</v>
      </c>
      <c r="CT11" s="2" t="s">
        <v>230</v>
      </c>
      <c r="CU11" s="2" t="s">
        <v>230</v>
      </c>
      <c r="CV11" s="2">
        <v>0.5</v>
      </c>
      <c r="CX11" s="2" t="s">
        <v>230</v>
      </c>
      <c r="CY11" s="2" t="s">
        <v>230</v>
      </c>
      <c r="CZ11" s="2">
        <v>60</v>
      </c>
      <c r="DA11" s="2" t="s">
        <v>230</v>
      </c>
      <c r="DB11" s="2" t="s">
        <v>230</v>
      </c>
      <c r="DC11" s="2" t="s">
        <v>230</v>
      </c>
      <c r="DD11" s="2">
        <v>60</v>
      </c>
      <c r="DE11" s="2" t="s">
        <v>230</v>
      </c>
      <c r="DG11" s="2">
        <v>5</v>
      </c>
      <c r="DH11" s="2">
        <v>5</v>
      </c>
      <c r="DJ11" s="2">
        <v>5</v>
      </c>
      <c r="DK11" s="2">
        <v>5</v>
      </c>
      <c r="DM11" s="2" t="s">
        <v>230</v>
      </c>
      <c r="DN11" s="2" t="s">
        <v>230</v>
      </c>
      <c r="DO11" s="2">
        <v>40</v>
      </c>
      <c r="DP11" s="2" t="s">
        <v>230</v>
      </c>
      <c r="DQ11" s="2" t="s">
        <v>230</v>
      </c>
      <c r="DR11" s="2">
        <v>40</v>
      </c>
      <c r="DS11" s="2"/>
      <c r="DT11" s="2" t="s">
        <v>230</v>
      </c>
      <c r="DU11" s="2" t="s">
        <v>147</v>
      </c>
      <c r="DV11" s="2" t="s">
        <v>230</v>
      </c>
      <c r="DW11" s="2" t="s">
        <v>230</v>
      </c>
      <c r="DX11" s="2" t="s">
        <v>147</v>
      </c>
      <c r="DY11" s="2" t="s">
        <v>230</v>
      </c>
      <c r="EA11" s="2">
        <v>700</v>
      </c>
      <c r="EB11" s="2" t="s">
        <v>230</v>
      </c>
      <c r="EC11" s="2">
        <v>700</v>
      </c>
      <c r="ED11" s="2" t="s">
        <v>230</v>
      </c>
      <c r="EF11" s="2" t="s">
        <v>230</v>
      </c>
      <c r="EG11" s="2" t="s">
        <v>230</v>
      </c>
      <c r="EH11" s="2">
        <v>250</v>
      </c>
      <c r="EI11" s="2" t="s">
        <v>230</v>
      </c>
      <c r="EJ11" s="2" t="s">
        <v>230</v>
      </c>
      <c r="EK11" s="2" t="s">
        <v>230</v>
      </c>
      <c r="EL11" s="2">
        <v>250</v>
      </c>
      <c r="EM11" s="2" t="s">
        <v>230</v>
      </c>
      <c r="EN11" s="2"/>
      <c r="EO11" s="2" t="s">
        <v>230</v>
      </c>
      <c r="EP11" s="2" t="s">
        <v>230</v>
      </c>
      <c r="EQ11" s="2">
        <v>60</v>
      </c>
      <c r="ER11" s="2" t="s">
        <v>230</v>
      </c>
      <c r="ES11" s="2" t="s">
        <v>230</v>
      </c>
      <c r="ET11" s="2" t="s">
        <v>230</v>
      </c>
      <c r="EU11" s="2">
        <v>60</v>
      </c>
      <c r="EV11" s="2" t="s">
        <v>230</v>
      </c>
      <c r="EX11" s="2">
        <v>260</v>
      </c>
      <c r="EY11" s="2" t="s">
        <v>230</v>
      </c>
      <c r="EZ11" s="2">
        <v>260</v>
      </c>
      <c r="FA11" s="2" t="s">
        <v>230</v>
      </c>
      <c r="FB11" s="2"/>
      <c r="FC11" s="2">
        <v>3.5</v>
      </c>
      <c r="FD11" s="2">
        <v>5</v>
      </c>
      <c r="FE11" s="2" t="s">
        <v>230</v>
      </c>
      <c r="FF11" s="2" t="s">
        <v>230</v>
      </c>
      <c r="FG11" s="2">
        <v>3.5</v>
      </c>
      <c r="FH11" s="2">
        <v>4.5</v>
      </c>
      <c r="FI11" s="2" t="s">
        <v>230</v>
      </c>
      <c r="FJ11" s="2" t="s">
        <v>230</v>
      </c>
      <c r="FK11" s="2" t="s">
        <v>230</v>
      </c>
      <c r="FL11" s="2" t="s">
        <v>230</v>
      </c>
      <c r="FN11" s="2" t="s">
        <v>230</v>
      </c>
      <c r="FO11" s="2" t="s">
        <v>230</v>
      </c>
      <c r="FP11" s="2">
        <v>3</v>
      </c>
      <c r="FQ11" s="2" t="s">
        <v>230</v>
      </c>
      <c r="FR11" s="2" t="s">
        <v>230</v>
      </c>
      <c r="FS11" s="2" t="s">
        <v>230</v>
      </c>
      <c r="FT11" s="2">
        <v>3</v>
      </c>
      <c r="FU11" s="2" t="s">
        <v>230</v>
      </c>
      <c r="FW11" s="2" t="s">
        <v>230</v>
      </c>
      <c r="FX11" s="2" t="s">
        <v>230</v>
      </c>
      <c r="FY11" s="2">
        <v>0.3</v>
      </c>
      <c r="FZ11" s="2" t="s">
        <v>230</v>
      </c>
      <c r="GA11" s="2" t="s">
        <v>230</v>
      </c>
      <c r="GB11" s="2" t="s">
        <v>230</v>
      </c>
      <c r="GC11" s="2">
        <v>0.3</v>
      </c>
      <c r="GD11" s="2" t="s">
        <v>230</v>
      </c>
      <c r="GF11" s="2">
        <v>0.5</v>
      </c>
      <c r="GG11" s="2" t="s">
        <v>230</v>
      </c>
      <c r="GH11" s="2">
        <v>0.5</v>
      </c>
      <c r="GI11" s="2" t="s">
        <v>230</v>
      </c>
      <c r="GK11" s="2" t="s">
        <v>230</v>
      </c>
      <c r="GL11" s="2" t="s">
        <v>230</v>
      </c>
      <c r="GM11" s="2">
        <v>130</v>
      </c>
      <c r="GN11" s="2">
        <v>250</v>
      </c>
      <c r="GO11" s="2" t="s">
        <v>230</v>
      </c>
      <c r="GP11" s="2" t="s">
        <v>230</v>
      </c>
      <c r="GQ11" s="2">
        <v>130</v>
      </c>
      <c r="GR11" s="2">
        <v>250</v>
      </c>
      <c r="GT11" s="2" t="s">
        <v>230</v>
      </c>
      <c r="GU11" s="2" t="s">
        <v>230</v>
      </c>
      <c r="GV11" s="2">
        <v>15</v>
      </c>
      <c r="GW11" s="2" t="s">
        <v>230</v>
      </c>
      <c r="GX11" s="2" t="s">
        <v>230</v>
      </c>
      <c r="GY11" s="2" t="s">
        <v>230</v>
      </c>
      <c r="GZ11" s="2">
        <v>15</v>
      </c>
      <c r="HA11" s="2" t="s">
        <v>230</v>
      </c>
      <c r="HB11" s="2"/>
      <c r="HC11" s="2">
        <v>1</v>
      </c>
      <c r="HD11" s="2" t="s">
        <v>230</v>
      </c>
      <c r="HE11" s="2">
        <v>1</v>
      </c>
      <c r="HF11" s="2" t="s">
        <v>230</v>
      </c>
      <c r="HH11" s="2" t="s">
        <v>230</v>
      </c>
      <c r="HI11" s="2" t="s">
        <v>230</v>
      </c>
      <c r="HJ11" s="2">
        <v>5</v>
      </c>
      <c r="HK11" s="2" t="s">
        <v>230</v>
      </c>
      <c r="HL11" s="2" t="s">
        <v>230</v>
      </c>
      <c r="HM11" s="2" t="s">
        <v>230</v>
      </c>
      <c r="HN11" s="2">
        <v>10</v>
      </c>
      <c r="HO11" s="2" t="s">
        <v>230</v>
      </c>
    </row>
    <row r="12" spans="1:223">
      <c r="A12" t="s">
        <v>14</v>
      </c>
      <c r="C12">
        <v>1</v>
      </c>
      <c r="D12">
        <v>15</v>
      </c>
      <c r="E12">
        <v>20</v>
      </c>
      <c r="F12" t="s">
        <v>230</v>
      </c>
      <c r="G12" t="s">
        <v>284</v>
      </c>
      <c r="H12">
        <v>15</v>
      </c>
      <c r="I12">
        <v>20</v>
      </c>
      <c r="J12" t="s">
        <v>230</v>
      </c>
      <c r="K12" t="s">
        <v>284</v>
      </c>
      <c r="N12" t="s">
        <v>14</v>
      </c>
      <c r="O12">
        <v>1</v>
      </c>
      <c r="P12" t="s">
        <v>230</v>
      </c>
      <c r="Q12" t="s">
        <v>288</v>
      </c>
      <c r="R12" t="s">
        <v>230</v>
      </c>
      <c r="S12" t="s">
        <v>288</v>
      </c>
      <c r="U12" s="2" t="s">
        <v>230</v>
      </c>
      <c r="V12" s="2" t="s">
        <v>230</v>
      </c>
      <c r="X12" s="2">
        <v>5</v>
      </c>
      <c r="Y12" s="2">
        <v>5</v>
      </c>
      <c r="AA12" s="2">
        <v>0.7</v>
      </c>
      <c r="AB12" s="2">
        <v>0.8</v>
      </c>
      <c r="AD12" s="2" t="s">
        <v>291</v>
      </c>
      <c r="AE12" s="2" t="s">
        <v>291</v>
      </c>
      <c r="AG12" s="2" t="s">
        <v>230</v>
      </c>
      <c r="AH12" s="2" t="s">
        <v>230</v>
      </c>
      <c r="AJ12" s="2" t="s">
        <v>127</v>
      </c>
      <c r="AK12" s="2" t="s">
        <v>113</v>
      </c>
      <c r="AL12" s="2" t="s">
        <v>230</v>
      </c>
      <c r="AM12" s="2" t="s">
        <v>122</v>
      </c>
      <c r="AO12">
        <v>300</v>
      </c>
      <c r="AP12">
        <v>400</v>
      </c>
      <c r="AQ12" t="s">
        <v>230</v>
      </c>
      <c r="AR12">
        <v>600</v>
      </c>
      <c r="AS12">
        <v>250</v>
      </c>
      <c r="AT12">
        <v>350</v>
      </c>
      <c r="AU12" t="s">
        <v>230</v>
      </c>
      <c r="AV12">
        <v>600</v>
      </c>
      <c r="AX12" s="2">
        <v>3</v>
      </c>
      <c r="AY12" s="2">
        <v>20</v>
      </c>
      <c r="AZ12" s="2">
        <v>3.5</v>
      </c>
      <c r="BA12" s="2">
        <v>20</v>
      </c>
      <c r="BC12" s="2">
        <v>3</v>
      </c>
      <c r="BD12" s="2">
        <v>150</v>
      </c>
      <c r="BE12" s="2">
        <v>3</v>
      </c>
      <c r="BF12" s="2">
        <v>150</v>
      </c>
      <c r="BH12" s="2">
        <v>50</v>
      </c>
      <c r="BI12" s="2">
        <v>60</v>
      </c>
      <c r="BK12" s="2">
        <v>0.4</v>
      </c>
      <c r="BL12" s="2">
        <v>0.5</v>
      </c>
      <c r="BM12" s="2" t="s">
        <v>230</v>
      </c>
      <c r="BN12" s="2">
        <v>0.4</v>
      </c>
      <c r="BO12" s="2">
        <v>0.5</v>
      </c>
      <c r="BP12" s="2" t="s">
        <v>230</v>
      </c>
      <c r="BR12" s="2">
        <v>0.5</v>
      </c>
      <c r="BS12" s="2">
        <v>0.6</v>
      </c>
      <c r="BT12" s="2" t="s">
        <v>230</v>
      </c>
      <c r="BU12" s="2">
        <v>0.5</v>
      </c>
      <c r="BV12" s="2">
        <v>0.5</v>
      </c>
      <c r="BW12" s="2" t="s">
        <v>230</v>
      </c>
      <c r="BY12" s="2">
        <v>5</v>
      </c>
      <c r="BZ12" s="2">
        <v>6</v>
      </c>
      <c r="CA12" s="2" t="s">
        <v>230</v>
      </c>
      <c r="CB12" s="2" t="s">
        <v>305</v>
      </c>
      <c r="CC12" s="2">
        <v>4</v>
      </c>
      <c r="CD12" s="2">
        <v>5</v>
      </c>
      <c r="CE12" s="2" t="s">
        <v>230</v>
      </c>
      <c r="CF12" s="2" t="s">
        <v>315</v>
      </c>
      <c r="CH12" s="2">
        <v>0.4</v>
      </c>
      <c r="CI12" s="2">
        <v>0.5</v>
      </c>
      <c r="CJ12" s="2" t="s">
        <v>230</v>
      </c>
      <c r="CK12" s="2">
        <v>10</v>
      </c>
      <c r="CL12" s="2">
        <v>0.4</v>
      </c>
      <c r="CM12" s="2">
        <v>0.5</v>
      </c>
      <c r="CN12" s="2" t="s">
        <v>230</v>
      </c>
      <c r="CO12" s="2">
        <v>10</v>
      </c>
      <c r="CQ12" s="2">
        <v>0.8</v>
      </c>
      <c r="CR12" s="2">
        <v>0.9</v>
      </c>
      <c r="CS12" s="2" t="s">
        <v>230</v>
      </c>
      <c r="CT12" s="2">
        <v>0.8</v>
      </c>
      <c r="CU12" s="2">
        <v>0.9</v>
      </c>
      <c r="CV12" s="2" t="s">
        <v>230</v>
      </c>
      <c r="CX12" s="2">
        <v>80</v>
      </c>
      <c r="CY12" s="2">
        <v>90</v>
      </c>
      <c r="CZ12" s="2" t="s">
        <v>230</v>
      </c>
      <c r="DA12" s="2">
        <v>200</v>
      </c>
      <c r="DB12" s="2">
        <v>90</v>
      </c>
      <c r="DC12" s="2">
        <v>90</v>
      </c>
      <c r="DD12" s="2" t="s">
        <v>230</v>
      </c>
      <c r="DE12" s="2">
        <v>200</v>
      </c>
      <c r="DG12" s="2">
        <v>3</v>
      </c>
      <c r="DH12" s="2">
        <v>4</v>
      </c>
      <c r="DJ12" s="2">
        <v>20</v>
      </c>
      <c r="DK12" s="2">
        <v>20</v>
      </c>
      <c r="DM12" s="2">
        <v>35</v>
      </c>
      <c r="DN12" s="2">
        <v>40</v>
      </c>
      <c r="DO12" s="2" t="s">
        <v>230</v>
      </c>
      <c r="DP12" s="2">
        <v>35</v>
      </c>
      <c r="DQ12" s="2">
        <v>40</v>
      </c>
      <c r="DR12" s="2" t="s">
        <v>230</v>
      </c>
      <c r="DS12" s="2"/>
      <c r="DT12" s="2" t="s">
        <v>230</v>
      </c>
      <c r="DU12" s="2" t="s">
        <v>230</v>
      </c>
      <c r="DV12" s="2" t="s">
        <v>322</v>
      </c>
      <c r="DW12" s="2" t="s">
        <v>230</v>
      </c>
      <c r="DX12" s="2" t="s">
        <v>230</v>
      </c>
      <c r="DY12" s="2" t="s">
        <v>323</v>
      </c>
      <c r="EA12" s="2">
        <v>900</v>
      </c>
      <c r="EB12" s="2" t="s">
        <v>230</v>
      </c>
      <c r="EC12" s="2">
        <v>900</v>
      </c>
      <c r="ED12" s="2" t="s">
        <v>230</v>
      </c>
      <c r="EF12" s="2">
        <v>350</v>
      </c>
      <c r="EG12" s="2">
        <v>450</v>
      </c>
      <c r="EH12" s="2" t="s">
        <v>230</v>
      </c>
      <c r="EI12" s="2" t="s">
        <v>230</v>
      </c>
      <c r="EJ12" s="2">
        <v>350</v>
      </c>
      <c r="EK12" s="2">
        <v>400</v>
      </c>
      <c r="EL12" s="2" t="s">
        <v>230</v>
      </c>
      <c r="EM12" s="2" t="s">
        <v>230</v>
      </c>
      <c r="EN12" s="2"/>
      <c r="EO12" s="2">
        <v>60</v>
      </c>
      <c r="EP12" s="2">
        <v>70</v>
      </c>
      <c r="EQ12" s="2" t="s">
        <v>230</v>
      </c>
      <c r="ER12" s="2" t="s">
        <v>230</v>
      </c>
      <c r="ES12" s="2">
        <v>60</v>
      </c>
      <c r="ET12" s="2">
        <v>70</v>
      </c>
      <c r="EU12" s="2" t="s">
        <v>230</v>
      </c>
      <c r="EV12" s="2" t="s">
        <v>230</v>
      </c>
      <c r="EX12" s="2">
        <v>500</v>
      </c>
      <c r="EY12" s="2" t="s">
        <v>230</v>
      </c>
      <c r="EZ12" s="2">
        <v>500</v>
      </c>
      <c r="FA12" s="2" t="s">
        <v>230</v>
      </c>
      <c r="FB12" s="2"/>
      <c r="FC12" s="2">
        <v>3</v>
      </c>
      <c r="FD12" s="2">
        <v>4.5</v>
      </c>
      <c r="FE12" s="2" t="s">
        <v>230</v>
      </c>
      <c r="FF12" s="2">
        <v>25</v>
      </c>
      <c r="FG12" s="2">
        <v>3</v>
      </c>
      <c r="FH12" s="2">
        <v>4.5</v>
      </c>
      <c r="FI12" s="2" t="s">
        <v>230</v>
      </c>
      <c r="FJ12" s="2" t="s">
        <v>230</v>
      </c>
      <c r="FK12" s="2" t="s">
        <v>230</v>
      </c>
      <c r="FL12" s="2">
        <v>20</v>
      </c>
      <c r="FN12" s="2">
        <v>3</v>
      </c>
      <c r="FO12" s="2">
        <v>3</v>
      </c>
      <c r="FP12" s="2" t="s">
        <v>230</v>
      </c>
      <c r="FQ12" s="2" t="s">
        <v>230</v>
      </c>
      <c r="FR12" s="2">
        <v>2</v>
      </c>
      <c r="FS12" s="2">
        <v>3</v>
      </c>
      <c r="FT12" s="2" t="s">
        <v>230</v>
      </c>
      <c r="FU12" s="2" t="s">
        <v>230</v>
      </c>
      <c r="FW12" s="2">
        <v>0.3</v>
      </c>
      <c r="FX12" s="2">
        <v>0.3</v>
      </c>
      <c r="FY12" s="2" t="s">
        <v>230</v>
      </c>
      <c r="FZ12" s="2" t="s">
        <v>230</v>
      </c>
      <c r="GA12" s="2">
        <v>0.2</v>
      </c>
      <c r="GB12" s="2">
        <v>0.3</v>
      </c>
      <c r="GC12" s="2" t="s">
        <v>230</v>
      </c>
      <c r="GD12" s="2" t="s">
        <v>230</v>
      </c>
      <c r="GF12" s="2">
        <v>1.5</v>
      </c>
      <c r="GG12" s="2" t="s">
        <v>230</v>
      </c>
      <c r="GH12" s="2">
        <v>1.5</v>
      </c>
      <c r="GI12" s="2" t="s">
        <v>230</v>
      </c>
      <c r="GK12" s="2">
        <v>35</v>
      </c>
      <c r="GL12" s="2">
        <v>50</v>
      </c>
      <c r="GM12" s="2" t="s">
        <v>230</v>
      </c>
      <c r="GN12" s="2">
        <v>300</v>
      </c>
      <c r="GO12" s="2">
        <v>35</v>
      </c>
      <c r="GP12" s="2">
        <v>50</v>
      </c>
      <c r="GQ12" s="2" t="s">
        <v>230</v>
      </c>
      <c r="GR12" s="2">
        <v>300</v>
      </c>
      <c r="GT12" s="2">
        <v>10</v>
      </c>
      <c r="GU12" s="2">
        <v>10</v>
      </c>
      <c r="GV12" s="2" t="s">
        <v>230</v>
      </c>
      <c r="GW12" s="2">
        <v>100</v>
      </c>
      <c r="GX12" s="2">
        <v>10</v>
      </c>
      <c r="GY12" s="2">
        <v>10</v>
      </c>
      <c r="GZ12" s="2" t="s">
        <v>230</v>
      </c>
      <c r="HA12" s="2">
        <v>100</v>
      </c>
      <c r="HB12" s="2"/>
      <c r="HC12" s="2" t="s">
        <v>230</v>
      </c>
      <c r="HD12" s="2" t="s">
        <v>230</v>
      </c>
      <c r="HE12" s="2" t="s">
        <v>230</v>
      </c>
      <c r="HF12" s="2" t="s">
        <v>230</v>
      </c>
      <c r="HH12" s="2">
        <v>10</v>
      </c>
      <c r="HI12" s="2">
        <v>10</v>
      </c>
      <c r="HJ12" s="2" t="s">
        <v>230</v>
      </c>
      <c r="HK12" s="2" t="s">
        <v>230</v>
      </c>
      <c r="HL12" s="2">
        <v>10</v>
      </c>
      <c r="HM12" s="2">
        <v>10</v>
      </c>
      <c r="HN12" s="2" t="s">
        <v>230</v>
      </c>
      <c r="HO12" s="2" t="s">
        <v>230</v>
      </c>
    </row>
    <row r="13" spans="1:223">
      <c r="A13" t="s">
        <v>15</v>
      </c>
      <c r="C13">
        <v>3</v>
      </c>
      <c r="D13">
        <v>20</v>
      </c>
      <c r="E13">
        <v>25</v>
      </c>
      <c r="F13" t="s">
        <v>230</v>
      </c>
      <c r="G13" t="s">
        <v>284</v>
      </c>
      <c r="H13">
        <v>20</v>
      </c>
      <c r="I13">
        <v>25</v>
      </c>
      <c r="J13" t="s">
        <v>230</v>
      </c>
      <c r="K13" t="s">
        <v>284</v>
      </c>
      <c r="N13" t="s">
        <v>15</v>
      </c>
      <c r="O13">
        <v>3</v>
      </c>
      <c r="P13" t="s">
        <v>230</v>
      </c>
      <c r="Q13" t="s">
        <v>288</v>
      </c>
      <c r="R13" t="s">
        <v>230</v>
      </c>
      <c r="S13" t="s">
        <v>288</v>
      </c>
      <c r="U13" s="2" t="s">
        <v>289</v>
      </c>
      <c r="V13" s="2" t="s">
        <v>289</v>
      </c>
      <c r="X13" s="2">
        <v>7</v>
      </c>
      <c r="Y13" s="2">
        <v>6</v>
      </c>
      <c r="AA13" s="2">
        <v>1.3</v>
      </c>
      <c r="AB13" s="2">
        <v>1.1000000000000001</v>
      </c>
      <c r="AD13" s="2" t="s">
        <v>291</v>
      </c>
      <c r="AE13" s="2" t="s">
        <v>291</v>
      </c>
      <c r="AG13" s="2" t="s">
        <v>292</v>
      </c>
      <c r="AH13" s="2" t="s">
        <v>292</v>
      </c>
      <c r="AJ13" s="2" t="s">
        <v>127</v>
      </c>
      <c r="AK13" s="2" t="s">
        <v>113</v>
      </c>
      <c r="AL13" s="2" t="s">
        <v>230</v>
      </c>
      <c r="AM13" s="2" t="s">
        <v>122</v>
      </c>
      <c r="AO13">
        <v>350</v>
      </c>
      <c r="AP13">
        <v>450</v>
      </c>
      <c r="AQ13" t="s">
        <v>230</v>
      </c>
      <c r="AR13">
        <v>700</v>
      </c>
      <c r="AS13">
        <v>350</v>
      </c>
      <c r="AT13">
        <v>400</v>
      </c>
      <c r="AU13" t="s">
        <v>230</v>
      </c>
      <c r="AV13">
        <v>850</v>
      </c>
      <c r="AX13" s="2">
        <v>3.5</v>
      </c>
      <c r="AY13" s="2">
        <v>30</v>
      </c>
      <c r="AZ13" s="2">
        <v>4</v>
      </c>
      <c r="BA13" s="2">
        <v>30</v>
      </c>
      <c r="BC13" s="2">
        <v>4</v>
      </c>
      <c r="BD13" s="2">
        <v>200</v>
      </c>
      <c r="BE13" s="2">
        <v>4</v>
      </c>
      <c r="BF13" s="2">
        <v>200</v>
      </c>
      <c r="BH13" s="2">
        <v>60</v>
      </c>
      <c r="BI13" s="2">
        <v>70</v>
      </c>
      <c r="BK13" s="2">
        <v>0.6</v>
      </c>
      <c r="BL13" s="2">
        <v>0.7</v>
      </c>
      <c r="BM13" s="2" t="s">
        <v>230</v>
      </c>
      <c r="BN13" s="2">
        <v>0.6</v>
      </c>
      <c r="BO13" s="2">
        <v>0.7</v>
      </c>
      <c r="BP13" s="2" t="s">
        <v>230</v>
      </c>
      <c r="BR13" s="2">
        <v>0.7</v>
      </c>
      <c r="BS13" s="2">
        <v>0.8</v>
      </c>
      <c r="BT13" s="2" t="s">
        <v>230</v>
      </c>
      <c r="BU13" s="2">
        <v>0.6</v>
      </c>
      <c r="BV13" s="2">
        <v>0.8</v>
      </c>
      <c r="BW13" s="2" t="s">
        <v>230</v>
      </c>
      <c r="BY13" s="2">
        <v>6</v>
      </c>
      <c r="BZ13" s="2">
        <v>8</v>
      </c>
      <c r="CA13" s="2" t="s">
        <v>230</v>
      </c>
      <c r="CB13" s="2" t="s">
        <v>306</v>
      </c>
      <c r="CC13" s="2">
        <v>6</v>
      </c>
      <c r="CD13" s="2">
        <v>7</v>
      </c>
      <c r="CE13" s="2" t="s">
        <v>230</v>
      </c>
      <c r="CF13" s="2" t="s">
        <v>316</v>
      </c>
      <c r="CH13" s="2">
        <v>0.5</v>
      </c>
      <c r="CI13" s="2">
        <v>0.6</v>
      </c>
      <c r="CJ13" s="2" t="s">
        <v>230</v>
      </c>
      <c r="CK13" s="2">
        <v>15</v>
      </c>
      <c r="CL13" s="2">
        <v>0.5</v>
      </c>
      <c r="CM13" s="2">
        <v>0.6</v>
      </c>
      <c r="CN13" s="2" t="s">
        <v>230</v>
      </c>
      <c r="CO13" s="2">
        <v>15</v>
      </c>
      <c r="CQ13" s="2">
        <v>0.9</v>
      </c>
      <c r="CR13" s="2">
        <v>1.1000000000000001</v>
      </c>
      <c r="CS13" s="2" t="s">
        <v>230</v>
      </c>
      <c r="CT13" s="2">
        <v>0.9</v>
      </c>
      <c r="CU13" s="2">
        <v>1.1000000000000001</v>
      </c>
      <c r="CV13" s="2" t="s">
        <v>230</v>
      </c>
      <c r="CX13" s="2">
        <v>90</v>
      </c>
      <c r="CY13" s="2">
        <v>110</v>
      </c>
      <c r="CZ13" s="2" t="s">
        <v>230</v>
      </c>
      <c r="DA13" s="2">
        <v>300</v>
      </c>
      <c r="DB13" s="2">
        <v>90</v>
      </c>
      <c r="DC13" s="2">
        <v>110</v>
      </c>
      <c r="DD13" s="2" t="s">
        <v>230</v>
      </c>
      <c r="DE13" s="2">
        <v>300</v>
      </c>
      <c r="DG13" s="2">
        <v>4</v>
      </c>
      <c r="DH13" s="2">
        <v>4</v>
      </c>
      <c r="DJ13" s="2">
        <v>20</v>
      </c>
      <c r="DK13" s="2">
        <v>20</v>
      </c>
      <c r="DM13" s="2">
        <v>40</v>
      </c>
      <c r="DN13" s="2">
        <v>50</v>
      </c>
      <c r="DO13" s="2" t="s">
        <v>230</v>
      </c>
      <c r="DP13" s="2">
        <v>40</v>
      </c>
      <c r="DQ13" s="2">
        <v>50</v>
      </c>
      <c r="DR13" s="2" t="s">
        <v>230</v>
      </c>
      <c r="DS13" s="2"/>
      <c r="DT13" s="2" t="s">
        <v>230</v>
      </c>
      <c r="DU13" s="2" t="s">
        <v>230</v>
      </c>
      <c r="DV13" s="2" t="s">
        <v>324</v>
      </c>
      <c r="DW13" s="2" t="s">
        <v>230</v>
      </c>
      <c r="DX13" s="2" t="s">
        <v>230</v>
      </c>
      <c r="DY13" s="2" t="s">
        <v>325</v>
      </c>
      <c r="EA13" s="3">
        <v>1000</v>
      </c>
      <c r="EB13" s="2" t="s">
        <v>336</v>
      </c>
      <c r="EC13" s="3">
        <v>1000</v>
      </c>
      <c r="ED13" s="2" t="s">
        <v>336</v>
      </c>
      <c r="EF13" s="2">
        <v>500</v>
      </c>
      <c r="EG13" s="2">
        <v>600</v>
      </c>
      <c r="EH13" s="2" t="s">
        <v>230</v>
      </c>
      <c r="EI13" s="2" t="s">
        <v>230</v>
      </c>
      <c r="EJ13" s="2">
        <v>450</v>
      </c>
      <c r="EK13" s="2">
        <v>550</v>
      </c>
      <c r="EL13" s="2" t="s">
        <v>230</v>
      </c>
      <c r="EM13" s="2" t="s">
        <v>230</v>
      </c>
      <c r="EN13" s="2"/>
      <c r="EO13" s="2">
        <v>80</v>
      </c>
      <c r="EP13" s="2">
        <v>100</v>
      </c>
      <c r="EQ13" s="2" t="s">
        <v>230</v>
      </c>
      <c r="ER13" s="2" t="s">
        <v>230</v>
      </c>
      <c r="ES13" s="2">
        <v>80</v>
      </c>
      <c r="ET13" s="2">
        <v>100</v>
      </c>
      <c r="EU13" s="2" t="s">
        <v>230</v>
      </c>
      <c r="EV13" s="2" t="s">
        <v>230</v>
      </c>
      <c r="EX13" s="2">
        <v>700</v>
      </c>
      <c r="EY13" s="2" t="s">
        <v>230</v>
      </c>
      <c r="EZ13" s="2">
        <v>700</v>
      </c>
      <c r="FA13" s="2" t="s">
        <v>230</v>
      </c>
      <c r="FB13" s="2"/>
      <c r="FC13" s="2">
        <v>4</v>
      </c>
      <c r="FD13" s="2">
        <v>5.5</v>
      </c>
      <c r="FE13" s="2" t="s">
        <v>230</v>
      </c>
      <c r="FF13" s="2">
        <v>25</v>
      </c>
      <c r="FG13" s="2">
        <v>4</v>
      </c>
      <c r="FH13" s="2">
        <v>5.5</v>
      </c>
      <c r="FI13" s="2" t="s">
        <v>230</v>
      </c>
      <c r="FJ13" s="2" t="s">
        <v>230</v>
      </c>
      <c r="FK13" s="2" t="s">
        <v>230</v>
      </c>
      <c r="FL13" s="2">
        <v>25</v>
      </c>
      <c r="FN13" s="2">
        <v>3</v>
      </c>
      <c r="FO13" s="2">
        <v>4</v>
      </c>
      <c r="FP13" s="2" t="s">
        <v>230</v>
      </c>
      <c r="FQ13" s="2" t="s">
        <v>230</v>
      </c>
      <c r="FR13" s="2">
        <v>3</v>
      </c>
      <c r="FS13" s="2">
        <v>3</v>
      </c>
      <c r="FT13" s="2" t="s">
        <v>230</v>
      </c>
      <c r="FU13" s="2" t="s">
        <v>230</v>
      </c>
      <c r="FW13" s="2">
        <v>0.3</v>
      </c>
      <c r="FX13" s="2">
        <v>0.4</v>
      </c>
      <c r="FY13" s="2" t="s">
        <v>230</v>
      </c>
      <c r="FZ13" s="2" t="s">
        <v>230</v>
      </c>
      <c r="GA13" s="2">
        <v>0.3</v>
      </c>
      <c r="GB13" s="2">
        <v>0.3</v>
      </c>
      <c r="GC13" s="2" t="s">
        <v>230</v>
      </c>
      <c r="GD13" s="2" t="s">
        <v>230</v>
      </c>
      <c r="GF13" s="2">
        <v>1.5</v>
      </c>
      <c r="GG13" s="2" t="s">
        <v>230</v>
      </c>
      <c r="GH13" s="2">
        <v>1.5</v>
      </c>
      <c r="GI13" s="2" t="s">
        <v>230</v>
      </c>
      <c r="GK13" s="2">
        <v>45</v>
      </c>
      <c r="GL13" s="2">
        <v>60</v>
      </c>
      <c r="GM13" s="2" t="s">
        <v>230</v>
      </c>
      <c r="GN13" s="2">
        <v>400</v>
      </c>
      <c r="GO13" s="2">
        <v>45</v>
      </c>
      <c r="GP13" s="2">
        <v>60</v>
      </c>
      <c r="GQ13" s="2" t="s">
        <v>230</v>
      </c>
      <c r="GR13" s="2">
        <v>400</v>
      </c>
      <c r="GT13" s="2">
        <v>10</v>
      </c>
      <c r="GU13" s="2">
        <v>15</v>
      </c>
      <c r="GV13" s="2" t="s">
        <v>230</v>
      </c>
      <c r="GW13" s="2">
        <v>100</v>
      </c>
      <c r="GX13" s="2">
        <v>10</v>
      </c>
      <c r="GY13" s="2">
        <v>10</v>
      </c>
      <c r="GZ13" s="2" t="s">
        <v>230</v>
      </c>
      <c r="HA13" s="2">
        <v>100</v>
      </c>
      <c r="HB13" s="2"/>
      <c r="HC13" s="2" t="s">
        <v>230</v>
      </c>
      <c r="HD13" s="2" t="s">
        <v>230</v>
      </c>
      <c r="HE13" s="2" t="s">
        <v>230</v>
      </c>
      <c r="HF13" s="2" t="s">
        <v>230</v>
      </c>
      <c r="HH13" s="2">
        <v>10</v>
      </c>
      <c r="HI13" s="2">
        <v>10</v>
      </c>
      <c r="HJ13" s="2" t="s">
        <v>230</v>
      </c>
      <c r="HK13" s="2" t="s">
        <v>230</v>
      </c>
      <c r="HL13" s="2">
        <v>10</v>
      </c>
      <c r="HM13" s="2">
        <v>10</v>
      </c>
      <c r="HN13" s="2" t="s">
        <v>230</v>
      </c>
      <c r="HO13" s="2" t="s">
        <v>230</v>
      </c>
    </row>
    <row r="14" spans="1:223">
      <c r="A14" t="s">
        <v>16</v>
      </c>
      <c r="C14">
        <v>6</v>
      </c>
      <c r="D14">
        <v>25</v>
      </c>
      <c r="E14">
        <v>35</v>
      </c>
      <c r="F14" t="s">
        <v>230</v>
      </c>
      <c r="G14" t="s">
        <v>284</v>
      </c>
      <c r="H14">
        <v>25</v>
      </c>
      <c r="I14">
        <v>30</v>
      </c>
      <c r="J14" t="s">
        <v>230</v>
      </c>
      <c r="K14" t="s">
        <v>284</v>
      </c>
      <c r="N14" t="s">
        <v>16</v>
      </c>
      <c r="O14">
        <v>6</v>
      </c>
      <c r="P14" t="s">
        <v>230</v>
      </c>
      <c r="Q14" t="s">
        <v>288</v>
      </c>
      <c r="R14" t="s">
        <v>230</v>
      </c>
      <c r="S14" t="s">
        <v>288</v>
      </c>
      <c r="U14" s="2" t="s">
        <v>289</v>
      </c>
      <c r="V14" s="2" t="s">
        <v>289</v>
      </c>
      <c r="X14" s="2">
        <v>7</v>
      </c>
      <c r="Y14" s="2">
        <v>7</v>
      </c>
      <c r="AA14" s="2">
        <v>1.4</v>
      </c>
      <c r="AB14" s="2">
        <v>1.3</v>
      </c>
      <c r="AD14" s="2" t="s">
        <v>291</v>
      </c>
      <c r="AE14" s="2" t="s">
        <v>291</v>
      </c>
      <c r="AG14" s="2" t="s">
        <v>302</v>
      </c>
      <c r="AH14" s="2" t="s">
        <v>293</v>
      </c>
      <c r="AJ14" s="2" t="s">
        <v>127</v>
      </c>
      <c r="AK14" s="2" t="s">
        <v>113</v>
      </c>
      <c r="AL14" s="2" t="s">
        <v>230</v>
      </c>
      <c r="AM14" s="2" t="s">
        <v>122</v>
      </c>
      <c r="AO14">
        <v>300</v>
      </c>
      <c r="AP14">
        <v>400</v>
      </c>
      <c r="AQ14" t="s">
        <v>230</v>
      </c>
      <c r="AR14">
        <v>950</v>
      </c>
      <c r="AS14">
        <v>300</v>
      </c>
      <c r="AT14">
        <v>400</v>
      </c>
      <c r="AU14" t="s">
        <v>230</v>
      </c>
      <c r="AV14">
        <v>1200</v>
      </c>
      <c r="AX14" s="2">
        <v>4.5</v>
      </c>
      <c r="AY14" s="2">
        <v>40</v>
      </c>
      <c r="AZ14" s="2">
        <v>5</v>
      </c>
      <c r="BA14" s="2">
        <v>40</v>
      </c>
      <c r="BC14" s="2">
        <v>5</v>
      </c>
      <c r="BD14" s="2">
        <v>300</v>
      </c>
      <c r="BE14" s="2">
        <v>5</v>
      </c>
      <c r="BF14" s="2">
        <v>300</v>
      </c>
      <c r="BH14" s="2">
        <v>80</v>
      </c>
      <c r="BI14" s="2">
        <v>90</v>
      </c>
      <c r="BK14" s="2">
        <v>0.7</v>
      </c>
      <c r="BL14" s="2">
        <v>0.8</v>
      </c>
      <c r="BM14" s="2" t="s">
        <v>230</v>
      </c>
      <c r="BN14" s="2">
        <v>0.7</v>
      </c>
      <c r="BO14" s="2">
        <v>0.8</v>
      </c>
      <c r="BP14" s="2" t="s">
        <v>230</v>
      </c>
      <c r="BR14" s="2">
        <v>0.8</v>
      </c>
      <c r="BS14" s="2">
        <v>0.9</v>
      </c>
      <c r="BT14" s="2" t="s">
        <v>230</v>
      </c>
      <c r="BU14" s="2">
        <v>0.7</v>
      </c>
      <c r="BV14" s="2">
        <v>0.9</v>
      </c>
      <c r="BW14" s="2" t="s">
        <v>230</v>
      </c>
      <c r="BY14" s="2">
        <v>7</v>
      </c>
      <c r="BZ14" s="2">
        <v>9</v>
      </c>
      <c r="CA14" s="2" t="s">
        <v>230</v>
      </c>
      <c r="CB14" s="2" t="s">
        <v>307</v>
      </c>
      <c r="CC14" s="2">
        <v>7</v>
      </c>
      <c r="CD14" s="2">
        <v>8</v>
      </c>
      <c r="CE14" s="2" t="s">
        <v>230</v>
      </c>
      <c r="CF14" s="2" t="s">
        <v>317</v>
      </c>
      <c r="CH14" s="2">
        <v>0.7</v>
      </c>
      <c r="CI14" s="2">
        <v>0.8</v>
      </c>
      <c r="CJ14" s="2" t="s">
        <v>230</v>
      </c>
      <c r="CK14" s="2">
        <v>20</v>
      </c>
      <c r="CL14" s="2">
        <v>0.6</v>
      </c>
      <c r="CM14" s="2">
        <v>0.7</v>
      </c>
      <c r="CN14" s="2" t="s">
        <v>230</v>
      </c>
      <c r="CO14" s="2">
        <v>20</v>
      </c>
      <c r="CQ14" s="2">
        <v>1.1000000000000001</v>
      </c>
      <c r="CR14" s="2">
        <v>1.3</v>
      </c>
      <c r="CS14" s="2" t="s">
        <v>230</v>
      </c>
      <c r="CT14" s="2">
        <v>1.1000000000000001</v>
      </c>
      <c r="CU14" s="2">
        <v>1.3</v>
      </c>
      <c r="CV14" s="2" t="s">
        <v>230</v>
      </c>
      <c r="CX14" s="2">
        <v>110</v>
      </c>
      <c r="CY14" s="2">
        <v>140</v>
      </c>
      <c r="CZ14" s="2" t="s">
        <v>230</v>
      </c>
      <c r="DA14" s="2">
        <v>400</v>
      </c>
      <c r="DB14" s="2">
        <v>110</v>
      </c>
      <c r="DC14" s="2">
        <v>140</v>
      </c>
      <c r="DD14" s="2" t="s">
        <v>230</v>
      </c>
      <c r="DE14" s="2">
        <v>400</v>
      </c>
      <c r="DG14" s="2">
        <v>5</v>
      </c>
      <c r="DH14" s="2">
        <v>5</v>
      </c>
      <c r="DJ14" s="2">
        <v>30</v>
      </c>
      <c r="DK14" s="2">
        <v>30</v>
      </c>
      <c r="DM14" s="2">
        <v>50</v>
      </c>
      <c r="DN14" s="2">
        <v>60</v>
      </c>
      <c r="DO14" s="2" t="s">
        <v>230</v>
      </c>
      <c r="DP14" s="2">
        <v>50</v>
      </c>
      <c r="DQ14" s="2">
        <v>60</v>
      </c>
      <c r="DR14" s="2" t="s">
        <v>230</v>
      </c>
      <c r="DS14" s="2"/>
      <c r="DT14" s="2" t="s">
        <v>230</v>
      </c>
      <c r="DU14" s="2" t="s">
        <v>230</v>
      </c>
      <c r="DV14" s="2" t="s">
        <v>326</v>
      </c>
      <c r="DW14" s="2" t="s">
        <v>230</v>
      </c>
      <c r="DX14" s="2" t="s">
        <v>230</v>
      </c>
      <c r="DY14" s="2" t="s">
        <v>327</v>
      </c>
      <c r="EA14" s="3">
        <v>1300</v>
      </c>
      <c r="EB14" s="2" t="s">
        <v>337</v>
      </c>
      <c r="EC14" s="3">
        <v>1200</v>
      </c>
      <c r="ED14" s="2" t="s">
        <v>337</v>
      </c>
      <c r="EF14" s="2">
        <v>500</v>
      </c>
      <c r="EG14" s="2">
        <v>600</v>
      </c>
      <c r="EH14" s="2" t="s">
        <v>230</v>
      </c>
      <c r="EI14" s="2" t="s">
        <v>230</v>
      </c>
      <c r="EJ14" s="2">
        <v>450</v>
      </c>
      <c r="EK14" s="2">
        <v>550</v>
      </c>
      <c r="EL14" s="2" t="s">
        <v>230</v>
      </c>
      <c r="EM14" s="2" t="s">
        <v>230</v>
      </c>
      <c r="EN14" s="2"/>
      <c r="EO14" s="2">
        <v>110</v>
      </c>
      <c r="EP14" s="2">
        <v>130</v>
      </c>
      <c r="EQ14" s="2" t="s">
        <v>230</v>
      </c>
      <c r="ER14" s="2" t="s">
        <v>230</v>
      </c>
      <c r="ES14" s="2">
        <v>110</v>
      </c>
      <c r="ET14" s="2">
        <v>130</v>
      </c>
      <c r="EU14" s="2" t="s">
        <v>230</v>
      </c>
      <c r="EV14" s="2" t="s">
        <v>230</v>
      </c>
      <c r="EX14" s="2">
        <v>900</v>
      </c>
      <c r="EY14" s="2" t="s">
        <v>230</v>
      </c>
      <c r="EZ14" s="2">
        <v>800</v>
      </c>
      <c r="FA14" s="2" t="s">
        <v>230</v>
      </c>
      <c r="FB14" s="2"/>
      <c r="FC14" s="2">
        <v>5</v>
      </c>
      <c r="FD14" s="2">
        <v>5.5</v>
      </c>
      <c r="FE14" s="2" t="s">
        <v>230</v>
      </c>
      <c r="FF14" s="2">
        <v>30</v>
      </c>
      <c r="FG14" s="2">
        <v>4.5</v>
      </c>
      <c r="FH14" s="2">
        <v>5.5</v>
      </c>
      <c r="FI14" s="2" t="s">
        <v>230</v>
      </c>
      <c r="FJ14" s="2" t="s">
        <v>230</v>
      </c>
      <c r="FK14" s="2" t="s">
        <v>230</v>
      </c>
      <c r="FL14" s="2">
        <v>30</v>
      </c>
      <c r="FN14" s="2">
        <v>4</v>
      </c>
      <c r="FO14" s="2">
        <v>5</v>
      </c>
      <c r="FP14" s="2" t="s">
        <v>230</v>
      </c>
      <c r="FQ14" s="2" t="s">
        <v>230</v>
      </c>
      <c r="FR14" s="2">
        <v>3</v>
      </c>
      <c r="FS14" s="2">
        <v>4</v>
      </c>
      <c r="FT14" s="2" t="s">
        <v>230</v>
      </c>
      <c r="FU14" s="2" t="s">
        <v>230</v>
      </c>
      <c r="FW14" s="2">
        <v>0.4</v>
      </c>
      <c r="FX14" s="2">
        <v>0.4</v>
      </c>
      <c r="FY14" s="2" t="s">
        <v>230</v>
      </c>
      <c r="FZ14" s="2" t="s">
        <v>230</v>
      </c>
      <c r="GA14" s="2">
        <v>0.4</v>
      </c>
      <c r="GB14" s="2">
        <v>0.4</v>
      </c>
      <c r="GC14" s="2" t="s">
        <v>230</v>
      </c>
      <c r="GD14" s="2" t="s">
        <v>230</v>
      </c>
      <c r="GF14" s="2">
        <v>2</v>
      </c>
      <c r="GG14" s="2" t="s">
        <v>230</v>
      </c>
      <c r="GH14" s="2">
        <v>2</v>
      </c>
      <c r="GI14" s="2" t="s">
        <v>230</v>
      </c>
      <c r="GK14" s="2">
        <v>55</v>
      </c>
      <c r="GL14" s="2">
        <v>75</v>
      </c>
      <c r="GM14" s="2" t="s">
        <v>230</v>
      </c>
      <c r="GN14" s="2">
        <v>550</v>
      </c>
      <c r="GO14" s="2">
        <v>55</v>
      </c>
      <c r="GP14" s="2">
        <v>75</v>
      </c>
      <c r="GQ14" s="2" t="s">
        <v>230</v>
      </c>
      <c r="GR14" s="2">
        <v>550</v>
      </c>
      <c r="GT14" s="2">
        <v>15</v>
      </c>
      <c r="GU14" s="2">
        <v>15</v>
      </c>
      <c r="GV14" s="2" t="s">
        <v>230</v>
      </c>
      <c r="GW14" s="2">
        <v>150</v>
      </c>
      <c r="GX14" s="2">
        <v>15</v>
      </c>
      <c r="GY14" s="2">
        <v>15</v>
      </c>
      <c r="GZ14" s="2" t="s">
        <v>230</v>
      </c>
      <c r="HA14" s="2">
        <v>150</v>
      </c>
      <c r="HB14" s="2"/>
      <c r="HC14" s="2" t="s">
        <v>230</v>
      </c>
      <c r="HD14" s="2" t="s">
        <v>230</v>
      </c>
      <c r="HE14" s="2" t="s">
        <v>230</v>
      </c>
      <c r="HF14" s="2" t="s">
        <v>230</v>
      </c>
      <c r="HH14" s="2">
        <v>10</v>
      </c>
      <c r="HI14" s="2">
        <v>15</v>
      </c>
      <c r="HJ14" s="2" t="s">
        <v>230</v>
      </c>
      <c r="HK14" s="2" t="s">
        <v>230</v>
      </c>
      <c r="HL14" s="2">
        <v>10</v>
      </c>
      <c r="HM14" s="2">
        <v>15</v>
      </c>
      <c r="HN14" s="2" t="s">
        <v>230</v>
      </c>
      <c r="HO14" s="2" t="s">
        <v>230</v>
      </c>
    </row>
    <row r="15" spans="1:223">
      <c r="A15" t="s">
        <v>17</v>
      </c>
      <c r="C15">
        <v>8</v>
      </c>
      <c r="D15">
        <v>35</v>
      </c>
      <c r="E15">
        <v>40</v>
      </c>
      <c r="F15" t="s">
        <v>230</v>
      </c>
      <c r="G15" t="s">
        <v>284</v>
      </c>
      <c r="H15">
        <v>30</v>
      </c>
      <c r="I15">
        <v>40</v>
      </c>
      <c r="J15" t="s">
        <v>230</v>
      </c>
      <c r="K15" t="s">
        <v>284</v>
      </c>
      <c r="N15" t="s">
        <v>17</v>
      </c>
      <c r="O15">
        <v>8</v>
      </c>
      <c r="P15" t="s">
        <v>230</v>
      </c>
      <c r="Q15" t="s">
        <v>288</v>
      </c>
      <c r="R15" t="s">
        <v>230</v>
      </c>
      <c r="S15" t="s">
        <v>288</v>
      </c>
      <c r="U15" s="2" t="s">
        <v>289</v>
      </c>
      <c r="V15" s="2" t="s">
        <v>289</v>
      </c>
      <c r="X15" s="2">
        <v>9</v>
      </c>
      <c r="Y15" s="2">
        <v>7</v>
      </c>
      <c r="AA15" s="2">
        <v>1.7</v>
      </c>
      <c r="AB15" s="2">
        <v>1.4</v>
      </c>
      <c r="AD15" s="2" t="s">
        <v>291</v>
      </c>
      <c r="AE15" s="2" t="s">
        <v>291</v>
      </c>
      <c r="AG15" s="2" t="s">
        <v>303</v>
      </c>
      <c r="AH15" s="2" t="s">
        <v>303</v>
      </c>
      <c r="AJ15" s="2" t="s">
        <v>127</v>
      </c>
      <c r="AK15" s="2" t="s">
        <v>113</v>
      </c>
      <c r="AL15" s="2" t="s">
        <v>230</v>
      </c>
      <c r="AM15" s="2" t="s">
        <v>122</v>
      </c>
      <c r="AO15">
        <v>350</v>
      </c>
      <c r="AP15">
        <v>500</v>
      </c>
      <c r="AQ15" t="s">
        <v>230</v>
      </c>
      <c r="AR15">
        <v>1200</v>
      </c>
      <c r="AS15">
        <v>350</v>
      </c>
      <c r="AT15">
        <v>500</v>
      </c>
      <c r="AU15" t="s">
        <v>230</v>
      </c>
      <c r="AV15">
        <v>1500</v>
      </c>
      <c r="AX15" s="2">
        <v>5</v>
      </c>
      <c r="AY15" s="2">
        <v>40</v>
      </c>
      <c r="AZ15" s="2">
        <v>6</v>
      </c>
      <c r="BA15" s="2">
        <v>40</v>
      </c>
      <c r="BC15" s="2">
        <v>5</v>
      </c>
      <c r="BD15" s="2">
        <v>350</v>
      </c>
      <c r="BE15" s="2">
        <v>5</v>
      </c>
      <c r="BF15" s="2">
        <v>350</v>
      </c>
      <c r="BH15" s="2">
        <v>90</v>
      </c>
      <c r="BI15" s="2">
        <v>110</v>
      </c>
      <c r="BK15" s="2">
        <v>0.8</v>
      </c>
      <c r="BL15" s="2">
        <v>1</v>
      </c>
      <c r="BM15" s="2" t="s">
        <v>230</v>
      </c>
      <c r="BN15" s="2">
        <v>0.8</v>
      </c>
      <c r="BO15" s="2">
        <v>0.9</v>
      </c>
      <c r="BP15" s="2" t="s">
        <v>230</v>
      </c>
      <c r="BR15" s="2">
        <v>0.9</v>
      </c>
      <c r="BS15" s="2">
        <v>1.1000000000000001</v>
      </c>
      <c r="BT15" s="2" t="s">
        <v>230</v>
      </c>
      <c r="BU15" s="2">
        <v>0.9</v>
      </c>
      <c r="BV15" s="2">
        <v>1</v>
      </c>
      <c r="BW15" s="2" t="s">
        <v>230</v>
      </c>
      <c r="BY15" s="2">
        <v>9</v>
      </c>
      <c r="BZ15" s="2">
        <v>11</v>
      </c>
      <c r="CA15" s="2" t="s">
        <v>230</v>
      </c>
      <c r="CB15" s="2" t="s">
        <v>308</v>
      </c>
      <c r="CC15" s="2">
        <v>8</v>
      </c>
      <c r="CD15" s="2">
        <v>10</v>
      </c>
      <c r="CE15" s="2" t="s">
        <v>230</v>
      </c>
      <c r="CF15" s="2" t="s">
        <v>318</v>
      </c>
      <c r="CH15" s="2">
        <v>0.8</v>
      </c>
      <c r="CI15" s="2">
        <v>0.9</v>
      </c>
      <c r="CJ15" s="2" t="s">
        <v>230</v>
      </c>
      <c r="CK15" s="2">
        <v>25</v>
      </c>
      <c r="CL15" s="2">
        <v>0.8</v>
      </c>
      <c r="CM15" s="2">
        <v>0.9</v>
      </c>
      <c r="CN15" s="2" t="s">
        <v>230</v>
      </c>
      <c r="CO15" s="2">
        <v>25</v>
      </c>
      <c r="CQ15" s="2">
        <v>1.3</v>
      </c>
      <c r="CR15" s="2">
        <v>1.6</v>
      </c>
      <c r="CS15" s="2" t="s">
        <v>230</v>
      </c>
      <c r="CT15" s="2">
        <v>1.3</v>
      </c>
      <c r="CU15" s="2">
        <v>1.6</v>
      </c>
      <c r="CV15" s="2" t="s">
        <v>230</v>
      </c>
      <c r="CX15" s="2">
        <v>130</v>
      </c>
      <c r="CY15" s="2">
        <v>160</v>
      </c>
      <c r="CZ15" s="2" t="s">
        <v>230</v>
      </c>
      <c r="DA15" s="2">
        <v>500</v>
      </c>
      <c r="DB15" s="2">
        <v>130</v>
      </c>
      <c r="DC15" s="2">
        <v>160</v>
      </c>
      <c r="DD15" s="2" t="s">
        <v>230</v>
      </c>
      <c r="DE15" s="2">
        <v>500</v>
      </c>
      <c r="DG15" s="2">
        <v>6</v>
      </c>
      <c r="DH15" s="2">
        <v>5</v>
      </c>
      <c r="DJ15" s="2">
        <v>30</v>
      </c>
      <c r="DK15" s="2">
        <v>30</v>
      </c>
      <c r="DM15" s="2">
        <v>60</v>
      </c>
      <c r="DN15" s="2">
        <v>70</v>
      </c>
      <c r="DO15" s="2" t="s">
        <v>230</v>
      </c>
      <c r="DP15" s="2">
        <v>60</v>
      </c>
      <c r="DQ15" s="2">
        <v>70</v>
      </c>
      <c r="DR15" s="2" t="s">
        <v>230</v>
      </c>
      <c r="DS15" s="2"/>
      <c r="DT15" s="2" t="s">
        <v>230</v>
      </c>
      <c r="DU15" s="2" t="s">
        <v>230</v>
      </c>
      <c r="DV15" s="2" t="s">
        <v>328</v>
      </c>
      <c r="DW15" s="2" t="s">
        <v>230</v>
      </c>
      <c r="DX15" s="2" t="s">
        <v>230</v>
      </c>
      <c r="DY15" s="2" t="s">
        <v>329</v>
      </c>
      <c r="EA15" s="3">
        <v>1500</v>
      </c>
      <c r="EB15" s="2" t="s">
        <v>338</v>
      </c>
      <c r="EC15" s="3">
        <v>1500</v>
      </c>
      <c r="ED15" s="2" t="s">
        <v>338</v>
      </c>
      <c r="EF15" s="2">
        <v>550</v>
      </c>
      <c r="EG15" s="2">
        <v>650</v>
      </c>
      <c r="EH15" s="2" t="s">
        <v>230</v>
      </c>
      <c r="EI15" s="2" t="s">
        <v>230</v>
      </c>
      <c r="EJ15" s="2">
        <v>600</v>
      </c>
      <c r="EK15" s="2">
        <v>750</v>
      </c>
      <c r="EL15" s="2" t="s">
        <v>230</v>
      </c>
      <c r="EM15" s="2" t="s">
        <v>230</v>
      </c>
      <c r="EN15" s="2"/>
      <c r="EO15" s="2">
        <v>140</v>
      </c>
      <c r="EP15" s="2">
        <v>170</v>
      </c>
      <c r="EQ15" s="2" t="s">
        <v>230</v>
      </c>
      <c r="ER15" s="2" t="s">
        <v>230</v>
      </c>
      <c r="ES15" s="2">
        <v>140</v>
      </c>
      <c r="ET15" s="2">
        <v>160</v>
      </c>
      <c r="EU15" s="2" t="s">
        <v>230</v>
      </c>
      <c r="EV15" s="2" t="s">
        <v>230</v>
      </c>
      <c r="EX15" s="3">
        <v>1000</v>
      </c>
      <c r="EY15" s="2" t="s">
        <v>230</v>
      </c>
      <c r="EZ15" s="2">
        <v>1000</v>
      </c>
      <c r="FA15" s="2" t="s">
        <v>230</v>
      </c>
      <c r="FB15" s="2"/>
      <c r="FC15" s="2">
        <v>6</v>
      </c>
      <c r="FD15" s="2">
        <v>7</v>
      </c>
      <c r="FE15" s="2" t="s">
        <v>230</v>
      </c>
      <c r="FF15" s="2">
        <v>35</v>
      </c>
      <c r="FG15" s="2">
        <v>6</v>
      </c>
      <c r="FH15" s="2">
        <v>7.5</v>
      </c>
      <c r="FI15" s="2" t="s">
        <v>230</v>
      </c>
      <c r="FJ15" s="2" t="s">
        <v>230</v>
      </c>
      <c r="FK15" s="2" t="s">
        <v>230</v>
      </c>
      <c r="FL15" s="2">
        <v>35</v>
      </c>
      <c r="FN15" s="2">
        <v>5</v>
      </c>
      <c r="FO15" s="2">
        <v>6</v>
      </c>
      <c r="FP15" s="2" t="s">
        <v>230</v>
      </c>
      <c r="FQ15" s="2" t="s">
        <v>230</v>
      </c>
      <c r="FR15" s="2">
        <v>4</v>
      </c>
      <c r="FS15" s="2">
        <v>5</v>
      </c>
      <c r="FT15" s="2" t="s">
        <v>230</v>
      </c>
      <c r="FU15" s="2" t="s">
        <v>230</v>
      </c>
      <c r="FW15" s="2">
        <v>0.4</v>
      </c>
      <c r="FX15" s="2">
        <v>0.5</v>
      </c>
      <c r="FY15" s="2" t="s">
        <v>230</v>
      </c>
      <c r="FZ15" s="2" t="s">
        <v>230</v>
      </c>
      <c r="GA15" s="2">
        <v>0.4</v>
      </c>
      <c r="GB15" s="2">
        <v>0.5</v>
      </c>
      <c r="GC15" s="2" t="s">
        <v>230</v>
      </c>
      <c r="GD15" s="2" t="s">
        <v>230</v>
      </c>
      <c r="GF15" s="2">
        <v>2.5</v>
      </c>
      <c r="GG15" s="2" t="s">
        <v>230</v>
      </c>
      <c r="GH15" s="2">
        <v>2.5</v>
      </c>
      <c r="GI15" s="2" t="s">
        <v>230</v>
      </c>
      <c r="GK15" s="2">
        <v>65</v>
      </c>
      <c r="GL15" s="2">
        <v>90</v>
      </c>
      <c r="GM15" s="2" t="s">
        <v>230</v>
      </c>
      <c r="GN15" s="2">
        <v>700</v>
      </c>
      <c r="GO15" s="2">
        <v>65</v>
      </c>
      <c r="GP15" s="2">
        <v>90</v>
      </c>
      <c r="GQ15" s="2" t="s">
        <v>230</v>
      </c>
      <c r="GR15" s="2">
        <v>700</v>
      </c>
      <c r="GT15" s="2">
        <v>15</v>
      </c>
      <c r="GU15" s="2">
        <v>20</v>
      </c>
      <c r="GV15" s="2" t="s">
        <v>230</v>
      </c>
      <c r="GW15" s="2">
        <v>200</v>
      </c>
      <c r="GX15" s="2">
        <v>15</v>
      </c>
      <c r="GY15" s="2">
        <v>20</v>
      </c>
      <c r="GZ15" s="2" t="s">
        <v>230</v>
      </c>
      <c r="HA15" s="2">
        <v>200</v>
      </c>
      <c r="HB15" s="2"/>
      <c r="HC15" s="2" t="s">
        <v>230</v>
      </c>
      <c r="HD15" s="2" t="s">
        <v>230</v>
      </c>
      <c r="HE15" s="2" t="s">
        <v>230</v>
      </c>
      <c r="HF15" s="2" t="s">
        <v>230</v>
      </c>
      <c r="HH15" s="2">
        <v>15</v>
      </c>
      <c r="HI15" s="2">
        <v>20</v>
      </c>
      <c r="HJ15" s="2" t="s">
        <v>230</v>
      </c>
      <c r="HK15" s="2" t="s">
        <v>230</v>
      </c>
      <c r="HL15" s="2">
        <v>15</v>
      </c>
      <c r="HM15" s="2">
        <v>15</v>
      </c>
      <c r="HN15" s="2" t="s">
        <v>230</v>
      </c>
      <c r="HO15" s="2" t="s">
        <v>230</v>
      </c>
    </row>
    <row r="16" spans="1:223">
      <c r="A16" t="s">
        <v>18</v>
      </c>
      <c r="C16">
        <v>10</v>
      </c>
      <c r="D16">
        <v>40</v>
      </c>
      <c r="E16">
        <v>50</v>
      </c>
      <c r="F16" t="s">
        <v>230</v>
      </c>
      <c r="G16" t="s">
        <v>284</v>
      </c>
      <c r="H16">
        <v>40</v>
      </c>
      <c r="I16">
        <v>50</v>
      </c>
      <c r="J16" t="s">
        <v>230</v>
      </c>
      <c r="K16" t="s">
        <v>284</v>
      </c>
      <c r="N16" t="s">
        <v>18</v>
      </c>
      <c r="O16">
        <v>10</v>
      </c>
      <c r="P16" t="s">
        <v>230</v>
      </c>
      <c r="Q16" t="s">
        <v>288</v>
      </c>
      <c r="R16" t="s">
        <v>230</v>
      </c>
      <c r="S16" t="s">
        <v>288</v>
      </c>
      <c r="U16" s="2" t="s">
        <v>289</v>
      </c>
      <c r="V16" s="2" t="s">
        <v>289</v>
      </c>
      <c r="X16" s="2">
        <v>9</v>
      </c>
      <c r="Y16" s="2">
        <v>8</v>
      </c>
      <c r="AA16" s="2">
        <v>1.7</v>
      </c>
      <c r="AB16" s="2">
        <v>1.5</v>
      </c>
      <c r="AD16" s="2" t="s">
        <v>291</v>
      </c>
      <c r="AE16" s="2" t="s">
        <v>291</v>
      </c>
      <c r="AG16" s="2" t="s">
        <v>294</v>
      </c>
      <c r="AH16" s="2" t="s">
        <v>295</v>
      </c>
      <c r="AJ16" s="2" t="s">
        <v>127</v>
      </c>
      <c r="AK16" s="2" t="s">
        <v>113</v>
      </c>
      <c r="AL16" s="2" t="s">
        <v>230</v>
      </c>
      <c r="AM16" s="2" t="s">
        <v>122</v>
      </c>
      <c r="AO16">
        <v>450</v>
      </c>
      <c r="AP16">
        <v>600</v>
      </c>
      <c r="AQ16" t="s">
        <v>230</v>
      </c>
      <c r="AR16">
        <v>1500</v>
      </c>
      <c r="AS16">
        <v>400</v>
      </c>
      <c r="AT16">
        <v>600</v>
      </c>
      <c r="AU16" t="s">
        <v>230</v>
      </c>
      <c r="AV16">
        <v>1900</v>
      </c>
      <c r="AX16" s="2">
        <v>6.5</v>
      </c>
      <c r="AY16" s="2">
        <v>60</v>
      </c>
      <c r="AZ16" s="2">
        <v>8</v>
      </c>
      <c r="BA16" s="2">
        <v>60</v>
      </c>
      <c r="BC16" s="2">
        <v>5.5</v>
      </c>
      <c r="BD16" s="2">
        <v>450</v>
      </c>
      <c r="BE16" s="2">
        <v>5.5</v>
      </c>
      <c r="BF16" s="2">
        <v>450</v>
      </c>
      <c r="BH16" s="2">
        <v>110</v>
      </c>
      <c r="BI16" s="2">
        <v>140</v>
      </c>
      <c r="BK16" s="2">
        <v>1</v>
      </c>
      <c r="BL16" s="2">
        <v>1.2</v>
      </c>
      <c r="BM16" s="2" t="s">
        <v>230</v>
      </c>
      <c r="BN16" s="2">
        <v>0.9</v>
      </c>
      <c r="BO16" s="2">
        <v>1.1000000000000001</v>
      </c>
      <c r="BP16" s="2" t="s">
        <v>230</v>
      </c>
      <c r="BR16" s="2">
        <v>1.1000000000000001</v>
      </c>
      <c r="BS16" s="2">
        <v>1.4</v>
      </c>
      <c r="BT16" s="2" t="s">
        <v>230</v>
      </c>
      <c r="BU16" s="2">
        <v>1</v>
      </c>
      <c r="BV16" s="2">
        <v>1.3</v>
      </c>
      <c r="BW16" s="2" t="s">
        <v>230</v>
      </c>
      <c r="BY16" s="2">
        <v>11</v>
      </c>
      <c r="BZ16" s="2">
        <v>13</v>
      </c>
      <c r="CA16" s="2" t="s">
        <v>230</v>
      </c>
      <c r="CB16" s="2" t="s">
        <v>309</v>
      </c>
      <c r="CC16" s="2">
        <v>10</v>
      </c>
      <c r="CD16" s="2">
        <v>10</v>
      </c>
      <c r="CE16" s="2" t="s">
        <v>230</v>
      </c>
      <c r="CF16" s="2" t="s">
        <v>319</v>
      </c>
      <c r="CH16" s="2">
        <v>1</v>
      </c>
      <c r="CI16" s="2">
        <v>1.1000000000000001</v>
      </c>
      <c r="CJ16" s="2" t="s">
        <v>230</v>
      </c>
      <c r="CK16" s="2">
        <v>30</v>
      </c>
      <c r="CL16" s="2">
        <v>1</v>
      </c>
      <c r="CM16" s="2">
        <v>1.1000000000000001</v>
      </c>
      <c r="CN16" s="2" t="s">
        <v>230</v>
      </c>
      <c r="CO16" s="2">
        <v>30</v>
      </c>
      <c r="CQ16" s="2">
        <v>1.6</v>
      </c>
      <c r="CR16" s="2">
        <v>1.9</v>
      </c>
      <c r="CS16" s="2" t="s">
        <v>230</v>
      </c>
      <c r="CT16" s="2">
        <v>1.6</v>
      </c>
      <c r="CU16" s="2">
        <v>1.9</v>
      </c>
      <c r="CV16" s="2" t="s">
        <v>230</v>
      </c>
      <c r="CX16" s="2">
        <v>160</v>
      </c>
      <c r="CY16" s="2">
        <v>190</v>
      </c>
      <c r="CZ16" s="2" t="s">
        <v>230</v>
      </c>
      <c r="DA16" s="2">
        <v>700</v>
      </c>
      <c r="DB16" s="2">
        <v>160</v>
      </c>
      <c r="DC16" s="2">
        <v>190</v>
      </c>
      <c r="DD16" s="2" t="s">
        <v>230</v>
      </c>
      <c r="DE16" s="2">
        <v>700</v>
      </c>
      <c r="DG16" s="2">
        <v>6</v>
      </c>
      <c r="DH16" s="2">
        <v>6</v>
      </c>
      <c r="DJ16" s="2">
        <v>40</v>
      </c>
      <c r="DK16" s="2">
        <v>40</v>
      </c>
      <c r="DM16" s="2">
        <v>70</v>
      </c>
      <c r="DN16" s="2">
        <v>85</v>
      </c>
      <c r="DO16" s="2" t="s">
        <v>230</v>
      </c>
      <c r="DP16" s="2">
        <v>70</v>
      </c>
      <c r="DQ16" s="2">
        <v>85</v>
      </c>
      <c r="DR16" s="2" t="s">
        <v>230</v>
      </c>
      <c r="DS16" s="2"/>
      <c r="DT16" s="2" t="s">
        <v>230</v>
      </c>
      <c r="DU16" s="2" t="s">
        <v>230</v>
      </c>
      <c r="DV16" s="2" t="s">
        <v>330</v>
      </c>
      <c r="DW16" s="2" t="s">
        <v>230</v>
      </c>
      <c r="DX16" s="2" t="s">
        <v>230</v>
      </c>
      <c r="DY16" s="2" t="s">
        <v>331</v>
      </c>
      <c r="EA16" s="3">
        <v>1800</v>
      </c>
      <c r="EB16" s="2" t="s">
        <v>339</v>
      </c>
      <c r="EC16" s="3">
        <v>1800</v>
      </c>
      <c r="ED16" s="2" t="s">
        <v>338</v>
      </c>
      <c r="EF16" s="2">
        <v>600</v>
      </c>
      <c r="EG16" s="2">
        <v>700</v>
      </c>
      <c r="EH16" s="2" t="s">
        <v>230</v>
      </c>
      <c r="EI16" s="2" t="s">
        <v>230</v>
      </c>
      <c r="EJ16" s="2">
        <v>600</v>
      </c>
      <c r="EK16" s="2">
        <v>750</v>
      </c>
      <c r="EL16" s="2" t="s">
        <v>230</v>
      </c>
      <c r="EM16" s="2" t="s">
        <v>230</v>
      </c>
      <c r="EN16" s="2"/>
      <c r="EO16" s="2">
        <v>180</v>
      </c>
      <c r="EP16" s="2">
        <v>210</v>
      </c>
      <c r="EQ16" s="2" t="s">
        <v>230</v>
      </c>
      <c r="ER16" s="2" t="s">
        <v>230</v>
      </c>
      <c r="ES16" s="2">
        <v>180</v>
      </c>
      <c r="ET16" s="2">
        <v>220</v>
      </c>
      <c r="EU16" s="2" t="s">
        <v>230</v>
      </c>
      <c r="EV16" s="2" t="s">
        <v>230</v>
      </c>
      <c r="EX16" s="3">
        <v>1100</v>
      </c>
      <c r="EY16" s="2" t="s">
        <v>230</v>
      </c>
      <c r="EZ16" s="3">
        <v>1000</v>
      </c>
      <c r="FA16" s="2" t="s">
        <v>230</v>
      </c>
      <c r="FB16" s="2"/>
      <c r="FC16" s="2">
        <v>7</v>
      </c>
      <c r="FD16" s="2">
        <v>8.5</v>
      </c>
      <c r="FE16" s="2" t="s">
        <v>230</v>
      </c>
      <c r="FF16" s="2">
        <v>35</v>
      </c>
      <c r="FG16" s="2">
        <v>7</v>
      </c>
      <c r="FH16" s="2">
        <v>8.5</v>
      </c>
      <c r="FI16" s="2">
        <v>10</v>
      </c>
      <c r="FJ16" s="2">
        <v>12</v>
      </c>
      <c r="FK16" s="2" t="s">
        <v>230</v>
      </c>
      <c r="FL16" s="2">
        <v>35</v>
      </c>
      <c r="FN16" s="2">
        <v>6</v>
      </c>
      <c r="FO16" s="2">
        <v>7</v>
      </c>
      <c r="FP16" s="2" t="s">
        <v>230</v>
      </c>
      <c r="FQ16" s="2" t="s">
        <v>230</v>
      </c>
      <c r="FR16" s="2">
        <v>5</v>
      </c>
      <c r="FS16" s="2">
        <v>6</v>
      </c>
      <c r="FT16" s="2" t="s">
        <v>230</v>
      </c>
      <c r="FU16" s="2" t="s">
        <v>230</v>
      </c>
      <c r="FW16" s="2">
        <v>0.5</v>
      </c>
      <c r="FX16" s="2">
        <v>0.6</v>
      </c>
      <c r="FY16" s="2" t="s">
        <v>230</v>
      </c>
      <c r="FZ16" s="2" t="s">
        <v>230</v>
      </c>
      <c r="GA16" s="2">
        <v>0.5</v>
      </c>
      <c r="GB16" s="2">
        <v>0.6</v>
      </c>
      <c r="GC16" s="2" t="s">
        <v>230</v>
      </c>
      <c r="GD16" s="2" t="s">
        <v>230</v>
      </c>
      <c r="GF16" s="2">
        <v>3</v>
      </c>
      <c r="GG16" s="2" t="s">
        <v>230</v>
      </c>
      <c r="GH16" s="2">
        <v>3</v>
      </c>
      <c r="GI16" s="2" t="s">
        <v>230</v>
      </c>
      <c r="GK16" s="2">
        <v>80</v>
      </c>
      <c r="GL16" s="2">
        <v>110</v>
      </c>
      <c r="GM16" s="2" t="s">
        <v>230</v>
      </c>
      <c r="GN16" s="2">
        <v>900</v>
      </c>
      <c r="GO16" s="2">
        <v>80</v>
      </c>
      <c r="GP16" s="2">
        <v>110</v>
      </c>
      <c r="GQ16" s="2" t="s">
        <v>230</v>
      </c>
      <c r="GR16" s="2">
        <v>900</v>
      </c>
      <c r="GT16" s="2">
        <v>20</v>
      </c>
      <c r="GU16" s="2">
        <v>25</v>
      </c>
      <c r="GV16" s="2" t="s">
        <v>230</v>
      </c>
      <c r="GW16" s="2">
        <v>250</v>
      </c>
      <c r="GX16" s="2">
        <v>20</v>
      </c>
      <c r="GY16" s="2">
        <v>25</v>
      </c>
      <c r="GZ16" s="2" t="s">
        <v>230</v>
      </c>
      <c r="HA16" s="2">
        <v>250</v>
      </c>
      <c r="HB16" s="2"/>
      <c r="HC16" s="2" t="s">
        <v>230</v>
      </c>
      <c r="HD16" s="2" t="s">
        <v>230</v>
      </c>
      <c r="HE16" s="2" t="s">
        <v>230</v>
      </c>
      <c r="HF16" s="2" t="s">
        <v>230</v>
      </c>
      <c r="HH16" s="2">
        <v>15</v>
      </c>
      <c r="HI16" s="2">
        <v>20</v>
      </c>
      <c r="HJ16" s="2" t="s">
        <v>230</v>
      </c>
      <c r="HK16" s="2" t="s">
        <v>230</v>
      </c>
      <c r="HL16" s="2">
        <v>15</v>
      </c>
      <c r="HM16" s="2">
        <v>20</v>
      </c>
      <c r="HN16" s="2" t="s">
        <v>230</v>
      </c>
      <c r="HO16" s="2" t="s">
        <v>230</v>
      </c>
    </row>
    <row r="17" spans="1:223">
      <c r="A17" t="s">
        <v>19</v>
      </c>
      <c r="C17">
        <v>12</v>
      </c>
      <c r="D17">
        <v>50</v>
      </c>
      <c r="E17">
        <v>60</v>
      </c>
      <c r="F17" t="s">
        <v>230</v>
      </c>
      <c r="G17" t="s">
        <v>284</v>
      </c>
      <c r="H17">
        <v>45</v>
      </c>
      <c r="I17">
        <v>55</v>
      </c>
      <c r="J17" t="s">
        <v>230</v>
      </c>
      <c r="K17" t="s">
        <v>284</v>
      </c>
      <c r="N17" t="s">
        <v>19</v>
      </c>
      <c r="O17">
        <v>12</v>
      </c>
      <c r="P17" t="s">
        <v>230</v>
      </c>
      <c r="Q17" t="s">
        <v>288</v>
      </c>
      <c r="R17" t="s">
        <v>230</v>
      </c>
      <c r="S17" t="s">
        <v>288</v>
      </c>
      <c r="U17" s="2" t="s">
        <v>289</v>
      </c>
      <c r="V17" s="2" t="s">
        <v>289</v>
      </c>
      <c r="X17" s="2">
        <v>12</v>
      </c>
      <c r="Y17" s="2">
        <v>10</v>
      </c>
      <c r="AA17" s="2">
        <v>2.1</v>
      </c>
      <c r="AB17" s="2">
        <v>1.8</v>
      </c>
      <c r="AD17" s="2" t="s">
        <v>291</v>
      </c>
      <c r="AE17" s="2" t="s">
        <v>291</v>
      </c>
      <c r="AG17" s="2" t="s">
        <v>296</v>
      </c>
      <c r="AH17" s="2" t="s">
        <v>296</v>
      </c>
      <c r="AJ17" s="2" t="s">
        <v>127</v>
      </c>
      <c r="AK17" s="2" t="s">
        <v>113</v>
      </c>
      <c r="AL17" s="2" t="s">
        <v>230</v>
      </c>
      <c r="AM17" s="2" t="s">
        <v>122</v>
      </c>
      <c r="AO17">
        <v>550</v>
      </c>
      <c r="AP17">
        <v>800</v>
      </c>
      <c r="AQ17" t="s">
        <v>230</v>
      </c>
      <c r="AR17">
        <v>2100</v>
      </c>
      <c r="AS17">
        <v>500</v>
      </c>
      <c r="AT17">
        <v>700</v>
      </c>
      <c r="AU17" t="s">
        <v>230</v>
      </c>
      <c r="AV17">
        <v>2500</v>
      </c>
      <c r="AX17" s="2">
        <v>8</v>
      </c>
      <c r="AY17" s="2">
        <v>80</v>
      </c>
      <c r="AZ17" s="2">
        <v>9.5</v>
      </c>
      <c r="BA17" s="2">
        <v>80</v>
      </c>
      <c r="BC17" s="2">
        <v>6.5</v>
      </c>
      <c r="BD17" s="2">
        <v>650</v>
      </c>
      <c r="BE17" s="2">
        <v>6</v>
      </c>
      <c r="BF17" s="2">
        <v>600</v>
      </c>
      <c r="BH17" s="2">
        <v>140</v>
      </c>
      <c r="BI17" s="2">
        <v>170</v>
      </c>
      <c r="BK17" s="2">
        <v>1.2</v>
      </c>
      <c r="BL17" s="2">
        <v>1.4</v>
      </c>
      <c r="BM17" s="2" t="s">
        <v>230</v>
      </c>
      <c r="BN17" s="2">
        <v>1.1000000000000001</v>
      </c>
      <c r="BO17" s="2">
        <v>1.3</v>
      </c>
      <c r="BP17" s="2" t="s">
        <v>230</v>
      </c>
      <c r="BR17" s="2">
        <v>1.3</v>
      </c>
      <c r="BS17" s="2">
        <v>1.6</v>
      </c>
      <c r="BT17" s="2" t="s">
        <v>230</v>
      </c>
      <c r="BU17" s="2">
        <v>1.2</v>
      </c>
      <c r="BV17" s="2">
        <v>1.4</v>
      </c>
      <c r="BW17" s="2" t="s">
        <v>230</v>
      </c>
      <c r="BY17" s="2">
        <v>12</v>
      </c>
      <c r="BZ17" s="2">
        <v>15</v>
      </c>
      <c r="CA17" s="2" t="s">
        <v>230</v>
      </c>
      <c r="CB17" s="2" t="s">
        <v>310</v>
      </c>
      <c r="CC17" s="2">
        <v>12</v>
      </c>
      <c r="CD17" s="2">
        <v>14</v>
      </c>
      <c r="CE17" s="2" t="s">
        <v>230</v>
      </c>
      <c r="CF17" s="2" t="s">
        <v>320</v>
      </c>
      <c r="CH17" s="2">
        <v>1.2</v>
      </c>
      <c r="CI17" s="2">
        <v>1.4</v>
      </c>
      <c r="CJ17" s="2" t="s">
        <v>230</v>
      </c>
      <c r="CK17" s="2">
        <v>40</v>
      </c>
      <c r="CL17" s="2">
        <v>1</v>
      </c>
      <c r="CM17" s="2">
        <v>1.3</v>
      </c>
      <c r="CN17" s="2" t="s">
        <v>230</v>
      </c>
      <c r="CO17" s="2">
        <v>40</v>
      </c>
      <c r="CQ17" s="2">
        <v>2</v>
      </c>
      <c r="CR17" s="2">
        <v>2.4</v>
      </c>
      <c r="CS17" s="2" t="s">
        <v>230</v>
      </c>
      <c r="CT17" s="2">
        <v>2</v>
      </c>
      <c r="CU17" s="2">
        <v>2.4</v>
      </c>
      <c r="CV17" s="2" t="s">
        <v>230</v>
      </c>
      <c r="CX17" s="2">
        <v>200</v>
      </c>
      <c r="CY17" s="2">
        <v>240</v>
      </c>
      <c r="CZ17" s="2" t="s">
        <v>230</v>
      </c>
      <c r="DA17" s="2">
        <v>900</v>
      </c>
      <c r="DB17" s="2">
        <v>200</v>
      </c>
      <c r="DC17" s="2">
        <v>240</v>
      </c>
      <c r="DD17" s="2" t="s">
        <v>230</v>
      </c>
      <c r="DE17" s="2">
        <v>900</v>
      </c>
      <c r="DG17" s="2">
        <v>7</v>
      </c>
      <c r="DH17" s="2">
        <v>6</v>
      </c>
      <c r="DJ17" s="2">
        <v>50</v>
      </c>
      <c r="DK17" s="2">
        <v>50</v>
      </c>
      <c r="DM17" s="2">
        <v>85</v>
      </c>
      <c r="DN17" s="2">
        <v>100</v>
      </c>
      <c r="DO17" s="2" t="s">
        <v>230</v>
      </c>
      <c r="DP17" s="2">
        <v>85</v>
      </c>
      <c r="DQ17" s="2">
        <v>100</v>
      </c>
      <c r="DR17" s="2" t="s">
        <v>230</v>
      </c>
      <c r="DS17" s="2"/>
      <c r="DT17" s="2" t="s">
        <v>230</v>
      </c>
      <c r="DU17" s="2" t="s">
        <v>230</v>
      </c>
      <c r="DV17" s="2" t="s">
        <v>332</v>
      </c>
      <c r="DW17" s="2" t="s">
        <v>230</v>
      </c>
      <c r="DX17" s="2" t="s">
        <v>230</v>
      </c>
      <c r="DY17" s="2" t="s">
        <v>333</v>
      </c>
      <c r="EA17" s="3">
        <v>2300</v>
      </c>
      <c r="EB17" s="2" t="s">
        <v>340</v>
      </c>
      <c r="EC17" s="3">
        <v>1900</v>
      </c>
      <c r="ED17" s="2" t="s">
        <v>340</v>
      </c>
      <c r="EF17" s="2">
        <v>850</v>
      </c>
      <c r="EG17" s="3">
        <v>1000</v>
      </c>
      <c r="EH17" s="2" t="s">
        <v>230</v>
      </c>
      <c r="EI17" s="2" t="s">
        <v>230</v>
      </c>
      <c r="EJ17" s="2">
        <v>700</v>
      </c>
      <c r="EK17" s="2">
        <v>800</v>
      </c>
      <c r="EL17" s="2" t="s">
        <v>230</v>
      </c>
      <c r="EM17" s="2" t="s">
        <v>230</v>
      </c>
      <c r="EN17" s="2"/>
      <c r="EO17" s="2">
        <v>250</v>
      </c>
      <c r="EP17" s="2">
        <v>290</v>
      </c>
      <c r="EQ17" s="2" t="s">
        <v>230</v>
      </c>
      <c r="ER17" s="2" t="s">
        <v>230</v>
      </c>
      <c r="ES17" s="2">
        <v>240</v>
      </c>
      <c r="ET17" s="2">
        <v>290</v>
      </c>
      <c r="EU17" s="2" t="s">
        <v>230</v>
      </c>
      <c r="EV17" s="2" t="s">
        <v>230</v>
      </c>
      <c r="EX17" s="3">
        <v>1200</v>
      </c>
      <c r="EY17" s="2" t="s">
        <v>230</v>
      </c>
      <c r="EZ17" s="3">
        <v>1000</v>
      </c>
      <c r="FA17" s="2" t="s">
        <v>230</v>
      </c>
      <c r="FB17" s="2"/>
      <c r="FC17" s="2">
        <v>8</v>
      </c>
      <c r="FD17" s="2">
        <v>10</v>
      </c>
      <c r="FE17" s="2" t="s">
        <v>230</v>
      </c>
      <c r="FF17" s="2">
        <v>40</v>
      </c>
      <c r="FG17" s="2">
        <v>7</v>
      </c>
      <c r="FH17" s="2">
        <v>8.5</v>
      </c>
      <c r="FI17" s="2">
        <v>10</v>
      </c>
      <c r="FJ17" s="2">
        <v>12</v>
      </c>
      <c r="FK17" s="2" t="s">
        <v>230</v>
      </c>
      <c r="FL17" s="2">
        <v>40</v>
      </c>
      <c r="FN17" s="2">
        <v>9</v>
      </c>
      <c r="FO17" s="2">
        <v>10</v>
      </c>
      <c r="FP17" s="2" t="s">
        <v>230</v>
      </c>
      <c r="FQ17" s="2" t="s">
        <v>230</v>
      </c>
      <c r="FR17" s="2">
        <v>7</v>
      </c>
      <c r="FS17" s="2">
        <v>8</v>
      </c>
      <c r="FT17" s="2" t="s">
        <v>230</v>
      </c>
      <c r="FU17" s="2" t="s">
        <v>230</v>
      </c>
      <c r="FW17" s="2">
        <v>0.7</v>
      </c>
      <c r="FX17" s="2">
        <v>0.8</v>
      </c>
      <c r="FY17" s="2" t="s">
        <v>230</v>
      </c>
      <c r="FZ17" s="2" t="s">
        <v>230</v>
      </c>
      <c r="GA17" s="2">
        <v>0.6</v>
      </c>
      <c r="GB17" s="2">
        <v>0.8</v>
      </c>
      <c r="GC17" s="2" t="s">
        <v>230</v>
      </c>
      <c r="GD17" s="2" t="s">
        <v>230</v>
      </c>
      <c r="GF17" s="2">
        <v>4</v>
      </c>
      <c r="GG17" s="2" t="s">
        <v>230</v>
      </c>
      <c r="GH17" s="2">
        <v>4</v>
      </c>
      <c r="GI17" s="2" t="s">
        <v>230</v>
      </c>
      <c r="GK17" s="2">
        <v>95</v>
      </c>
      <c r="GL17" s="3">
        <v>140</v>
      </c>
      <c r="GM17" s="2" t="s">
        <v>230</v>
      </c>
      <c r="GN17" s="3">
        <v>2000</v>
      </c>
      <c r="GO17" s="2">
        <v>95</v>
      </c>
      <c r="GP17" s="3">
        <v>140</v>
      </c>
      <c r="GQ17" s="2" t="s">
        <v>230</v>
      </c>
      <c r="GR17" s="3">
        <v>2000</v>
      </c>
      <c r="GT17" s="2">
        <v>25</v>
      </c>
      <c r="GU17" s="2">
        <v>30</v>
      </c>
      <c r="GV17" s="2" t="s">
        <v>230</v>
      </c>
      <c r="GW17" s="2">
        <v>350</v>
      </c>
      <c r="GX17" s="2">
        <v>25</v>
      </c>
      <c r="GY17" s="2">
        <v>30</v>
      </c>
      <c r="GZ17" s="2" t="s">
        <v>230</v>
      </c>
      <c r="HA17" s="2">
        <v>300</v>
      </c>
      <c r="HB17" s="2"/>
      <c r="HC17" s="2" t="s">
        <v>230</v>
      </c>
      <c r="HD17" s="2" t="s">
        <v>230</v>
      </c>
      <c r="HE17" s="2" t="s">
        <v>230</v>
      </c>
      <c r="HF17" s="2" t="s">
        <v>230</v>
      </c>
      <c r="HH17" s="2">
        <v>20</v>
      </c>
      <c r="HI17" s="2">
        <v>25</v>
      </c>
      <c r="HJ17" s="2" t="s">
        <v>230</v>
      </c>
      <c r="HK17" s="2" t="s">
        <v>230</v>
      </c>
      <c r="HL17" s="2">
        <v>20</v>
      </c>
      <c r="HM17" s="2">
        <v>25</v>
      </c>
      <c r="HN17" s="2" t="s">
        <v>230</v>
      </c>
      <c r="HO17" s="2" t="s">
        <v>230</v>
      </c>
    </row>
    <row r="18" spans="1:223">
      <c r="A18" t="s">
        <v>20</v>
      </c>
      <c r="C18">
        <v>15</v>
      </c>
      <c r="D18">
        <v>50</v>
      </c>
      <c r="E18">
        <v>65</v>
      </c>
      <c r="F18" t="s">
        <v>230</v>
      </c>
      <c r="G18" t="s">
        <v>284</v>
      </c>
      <c r="H18">
        <v>45</v>
      </c>
      <c r="I18">
        <v>55</v>
      </c>
      <c r="J18" t="s">
        <v>230</v>
      </c>
      <c r="K18" t="s">
        <v>284</v>
      </c>
      <c r="N18" t="s">
        <v>20</v>
      </c>
      <c r="O18">
        <v>15</v>
      </c>
      <c r="P18" t="s">
        <v>230</v>
      </c>
      <c r="Q18" t="s">
        <v>288</v>
      </c>
      <c r="R18" t="s">
        <v>230</v>
      </c>
      <c r="S18" t="s">
        <v>288</v>
      </c>
      <c r="U18" s="2" t="s">
        <v>290</v>
      </c>
      <c r="V18" s="2" t="s">
        <v>290</v>
      </c>
      <c r="X18" s="2">
        <v>13</v>
      </c>
      <c r="Y18" s="2">
        <v>10</v>
      </c>
      <c r="AA18" s="2">
        <v>2.2999999999999998</v>
      </c>
      <c r="AB18" s="2">
        <v>1.7</v>
      </c>
      <c r="AD18" s="2" t="s">
        <v>291</v>
      </c>
      <c r="AE18" s="2" t="s">
        <v>291</v>
      </c>
      <c r="AG18" s="2" t="s">
        <v>297</v>
      </c>
      <c r="AH18" s="2" t="s">
        <v>304</v>
      </c>
      <c r="AJ18" s="2" t="s">
        <v>127</v>
      </c>
      <c r="AK18" s="2" t="s">
        <v>113</v>
      </c>
      <c r="AL18" s="2" t="s">
        <v>230</v>
      </c>
      <c r="AM18" s="2" t="s">
        <v>122</v>
      </c>
      <c r="AO18">
        <v>650</v>
      </c>
      <c r="AP18">
        <v>900</v>
      </c>
      <c r="AQ18" t="s">
        <v>230</v>
      </c>
      <c r="AR18">
        <v>2500</v>
      </c>
      <c r="AS18">
        <v>500</v>
      </c>
      <c r="AT18">
        <v>650</v>
      </c>
      <c r="AU18" t="s">
        <v>230</v>
      </c>
      <c r="AV18">
        <v>2800</v>
      </c>
      <c r="AX18" s="2">
        <v>9</v>
      </c>
      <c r="AY18" s="2">
        <v>90</v>
      </c>
      <c r="AZ18" s="2">
        <v>8.5</v>
      </c>
      <c r="BA18" s="2">
        <v>90</v>
      </c>
      <c r="BC18" s="2">
        <v>7</v>
      </c>
      <c r="BD18" s="2">
        <v>750</v>
      </c>
      <c r="BE18" s="2">
        <v>5.5</v>
      </c>
      <c r="BF18" s="2">
        <v>650</v>
      </c>
      <c r="BH18" s="2">
        <v>160</v>
      </c>
      <c r="BI18" s="2">
        <v>150</v>
      </c>
      <c r="BK18" s="2">
        <v>1.3</v>
      </c>
      <c r="BL18" s="2">
        <v>1.5</v>
      </c>
      <c r="BM18" s="2" t="s">
        <v>230</v>
      </c>
      <c r="BN18" s="2">
        <v>1</v>
      </c>
      <c r="BO18" s="2">
        <v>1.2</v>
      </c>
      <c r="BP18" s="2" t="s">
        <v>230</v>
      </c>
      <c r="BR18" s="2">
        <v>1.4</v>
      </c>
      <c r="BS18" s="2">
        <v>1.7</v>
      </c>
      <c r="BT18" s="2" t="s">
        <v>230</v>
      </c>
      <c r="BU18" s="2">
        <v>1.2</v>
      </c>
      <c r="BV18" s="2">
        <v>1.4</v>
      </c>
      <c r="BW18" s="2" t="s">
        <v>230</v>
      </c>
      <c r="BY18" s="2">
        <v>14</v>
      </c>
      <c r="BZ18" s="2">
        <v>17</v>
      </c>
      <c r="CA18" s="2" t="s">
        <v>230</v>
      </c>
      <c r="CB18" s="2" t="s">
        <v>311</v>
      </c>
      <c r="CC18" s="2">
        <v>11</v>
      </c>
      <c r="CD18" s="2">
        <v>13</v>
      </c>
      <c r="CE18" s="2" t="s">
        <v>230</v>
      </c>
      <c r="CF18" s="2" t="s">
        <v>321</v>
      </c>
      <c r="CH18" s="2">
        <v>1.2</v>
      </c>
      <c r="CI18" s="2">
        <v>1.5</v>
      </c>
      <c r="CJ18" s="2" t="s">
        <v>230</v>
      </c>
      <c r="CK18" s="2">
        <v>50</v>
      </c>
      <c r="CL18" s="2">
        <v>1</v>
      </c>
      <c r="CM18" s="2">
        <v>1.3</v>
      </c>
      <c r="CN18" s="2" t="s">
        <v>230</v>
      </c>
      <c r="CO18" s="2">
        <v>45</v>
      </c>
      <c r="CQ18" s="2">
        <v>2</v>
      </c>
      <c r="CR18" s="2">
        <v>2.4</v>
      </c>
      <c r="CS18" s="2" t="s">
        <v>230</v>
      </c>
      <c r="CT18" s="2">
        <v>2</v>
      </c>
      <c r="CU18" s="2">
        <v>2.4</v>
      </c>
      <c r="CV18" s="2" t="s">
        <v>230</v>
      </c>
      <c r="CX18" s="2">
        <v>220</v>
      </c>
      <c r="CY18" s="2">
        <v>240</v>
      </c>
      <c r="CZ18" s="2" t="s">
        <v>230</v>
      </c>
      <c r="DA18" s="2">
        <v>900</v>
      </c>
      <c r="DB18" s="2">
        <v>200</v>
      </c>
      <c r="DC18" s="2">
        <v>240</v>
      </c>
      <c r="DD18" s="2" t="s">
        <v>230</v>
      </c>
      <c r="DE18" s="2">
        <v>900</v>
      </c>
      <c r="DG18" s="2">
        <v>7</v>
      </c>
      <c r="DH18" s="2">
        <v>6</v>
      </c>
      <c r="DJ18" s="2">
        <v>50</v>
      </c>
      <c r="DK18" s="2">
        <v>50</v>
      </c>
      <c r="DM18" s="2">
        <v>85</v>
      </c>
      <c r="DN18" s="2">
        <v>100</v>
      </c>
      <c r="DO18" s="2" t="s">
        <v>230</v>
      </c>
      <c r="DP18" s="2">
        <v>85</v>
      </c>
      <c r="DQ18" s="2">
        <v>100</v>
      </c>
      <c r="DR18" s="2" t="s">
        <v>230</v>
      </c>
      <c r="DS18" s="2"/>
      <c r="DT18" s="2" t="s">
        <v>230</v>
      </c>
      <c r="DU18" s="2" t="s">
        <v>230</v>
      </c>
      <c r="DV18" s="2" t="s">
        <v>334</v>
      </c>
      <c r="DW18" s="2" t="s">
        <v>230</v>
      </c>
      <c r="DX18" s="2" t="s">
        <v>230</v>
      </c>
      <c r="DY18" s="2" t="s">
        <v>333</v>
      </c>
      <c r="EA18" s="3">
        <v>2700</v>
      </c>
      <c r="EB18" s="2" t="s">
        <v>341</v>
      </c>
      <c r="EC18" s="3">
        <v>2000</v>
      </c>
      <c r="ED18" s="2" t="s">
        <v>342</v>
      </c>
      <c r="EF18" s="2">
        <v>650</v>
      </c>
      <c r="EG18" s="2">
        <v>800</v>
      </c>
      <c r="EH18" s="2" t="s">
        <v>230</v>
      </c>
      <c r="EI18" s="2" t="s">
        <v>230</v>
      </c>
      <c r="EJ18" s="2">
        <v>550</v>
      </c>
      <c r="EK18" s="2">
        <v>650</v>
      </c>
      <c r="EL18" s="2" t="s">
        <v>230</v>
      </c>
      <c r="EM18" s="2" t="s">
        <v>230</v>
      </c>
      <c r="EN18" s="2"/>
      <c r="EO18" s="2">
        <v>300</v>
      </c>
      <c r="EP18" s="2">
        <v>360</v>
      </c>
      <c r="EQ18" s="2" t="s">
        <v>230</v>
      </c>
      <c r="ER18" s="2" t="s">
        <v>230</v>
      </c>
      <c r="ES18" s="2">
        <v>260</v>
      </c>
      <c r="ET18" s="2">
        <v>310</v>
      </c>
      <c r="EU18" s="2" t="s">
        <v>230</v>
      </c>
      <c r="EV18" s="2" t="s">
        <v>230</v>
      </c>
      <c r="EX18" s="3">
        <v>1200</v>
      </c>
      <c r="EY18" s="2" t="s">
        <v>230</v>
      </c>
      <c r="EZ18" s="2">
        <v>900</v>
      </c>
      <c r="FA18" s="2" t="s">
        <v>230</v>
      </c>
      <c r="FB18" s="2"/>
      <c r="FC18" s="2">
        <v>8</v>
      </c>
      <c r="FD18" s="2">
        <v>10</v>
      </c>
      <c r="FE18" s="2" t="s">
        <v>230</v>
      </c>
      <c r="FF18" s="2">
        <v>50</v>
      </c>
      <c r="FG18" s="2">
        <v>5.5</v>
      </c>
      <c r="FH18" s="2">
        <v>7</v>
      </c>
      <c r="FI18" s="2">
        <v>8.5</v>
      </c>
      <c r="FJ18" s="2">
        <v>10.5</v>
      </c>
      <c r="FK18" s="2" t="s">
        <v>230</v>
      </c>
      <c r="FL18" s="2">
        <v>40</v>
      </c>
      <c r="FN18" s="2">
        <v>10</v>
      </c>
      <c r="FO18" s="2">
        <v>12</v>
      </c>
      <c r="FP18" s="2" t="s">
        <v>230</v>
      </c>
      <c r="FQ18" s="2" t="s">
        <v>230</v>
      </c>
      <c r="FR18" s="2">
        <v>7</v>
      </c>
      <c r="FS18" s="2">
        <v>8</v>
      </c>
      <c r="FT18" s="2" t="s">
        <v>230</v>
      </c>
      <c r="FU18" s="2" t="s">
        <v>230</v>
      </c>
      <c r="FW18" s="2">
        <v>0.8</v>
      </c>
      <c r="FX18" s="2">
        <v>0.9</v>
      </c>
      <c r="FY18" s="2" t="s">
        <v>230</v>
      </c>
      <c r="FZ18" s="2" t="s">
        <v>230</v>
      </c>
      <c r="GA18" s="2">
        <v>0.6</v>
      </c>
      <c r="GB18" s="2">
        <v>0.7</v>
      </c>
      <c r="GC18" s="2" t="s">
        <v>230</v>
      </c>
      <c r="GD18" s="2" t="s">
        <v>230</v>
      </c>
      <c r="GF18" s="2">
        <v>4.5</v>
      </c>
      <c r="GG18" s="2" t="s">
        <v>230</v>
      </c>
      <c r="GH18" s="2">
        <v>3.5</v>
      </c>
      <c r="GI18" s="2" t="s">
        <v>230</v>
      </c>
      <c r="GK18" s="2">
        <v>100</v>
      </c>
      <c r="GL18" s="3">
        <v>140</v>
      </c>
      <c r="GM18" s="2" t="s">
        <v>230</v>
      </c>
      <c r="GN18" s="3">
        <v>3000</v>
      </c>
      <c r="GO18" s="2">
        <v>100</v>
      </c>
      <c r="GP18" s="3">
        <v>140</v>
      </c>
      <c r="GQ18" s="2" t="s">
        <v>230</v>
      </c>
      <c r="GR18" s="3">
        <v>3000</v>
      </c>
      <c r="GT18" s="2">
        <v>30</v>
      </c>
      <c r="GU18" s="2">
        <v>35</v>
      </c>
      <c r="GV18" s="2" t="s">
        <v>230</v>
      </c>
      <c r="GW18" s="2">
        <v>400</v>
      </c>
      <c r="GX18" s="2">
        <v>20</v>
      </c>
      <c r="GY18" s="2">
        <v>25</v>
      </c>
      <c r="GZ18" s="2" t="s">
        <v>230</v>
      </c>
      <c r="HA18" s="2">
        <v>350</v>
      </c>
      <c r="HB18" s="2"/>
      <c r="HC18" s="2" t="s">
        <v>230</v>
      </c>
      <c r="HD18" s="2" t="s">
        <v>230</v>
      </c>
      <c r="HE18" s="2" t="s">
        <v>230</v>
      </c>
      <c r="HF18" s="2" t="s">
        <v>230</v>
      </c>
      <c r="HH18" s="2">
        <v>25</v>
      </c>
      <c r="HI18" s="2">
        <v>30</v>
      </c>
      <c r="HJ18" s="2" t="s">
        <v>230</v>
      </c>
      <c r="HK18" s="2" t="s">
        <v>230</v>
      </c>
      <c r="HL18" s="2">
        <v>20</v>
      </c>
      <c r="HM18" s="2">
        <v>25</v>
      </c>
      <c r="HN18" s="2" t="s">
        <v>230</v>
      </c>
      <c r="HO18" s="2" t="s">
        <v>230</v>
      </c>
    </row>
    <row r="19" spans="1:223">
      <c r="A19" t="s">
        <v>21</v>
      </c>
      <c r="C19">
        <v>18</v>
      </c>
      <c r="D19">
        <v>50</v>
      </c>
      <c r="E19">
        <v>65</v>
      </c>
      <c r="F19" t="s">
        <v>230</v>
      </c>
      <c r="G19" t="s">
        <v>284</v>
      </c>
      <c r="H19">
        <v>40</v>
      </c>
      <c r="I19">
        <v>50</v>
      </c>
      <c r="J19" t="s">
        <v>230</v>
      </c>
      <c r="K19" t="s">
        <v>284</v>
      </c>
      <c r="N19" t="s">
        <v>21</v>
      </c>
      <c r="O19">
        <v>18</v>
      </c>
      <c r="P19" t="s">
        <v>230</v>
      </c>
      <c r="Q19" t="s">
        <v>288</v>
      </c>
      <c r="R19" t="s">
        <v>230</v>
      </c>
      <c r="S19" t="s">
        <v>288</v>
      </c>
      <c r="U19" s="2" t="s">
        <v>243</v>
      </c>
      <c r="V19" s="2" t="s">
        <v>243</v>
      </c>
      <c r="X19" s="2">
        <v>11</v>
      </c>
      <c r="Y19" s="2">
        <v>8</v>
      </c>
      <c r="AA19" s="2">
        <v>2</v>
      </c>
      <c r="AB19" s="2">
        <v>1.6</v>
      </c>
      <c r="AD19" s="2" t="s">
        <v>291</v>
      </c>
      <c r="AE19" s="2" t="s">
        <v>291</v>
      </c>
      <c r="AG19" s="2" t="s">
        <v>300</v>
      </c>
      <c r="AH19" s="2" t="s">
        <v>299</v>
      </c>
      <c r="AJ19" s="2" t="s">
        <v>127</v>
      </c>
      <c r="AK19" s="2" t="s">
        <v>113</v>
      </c>
      <c r="AL19" s="2" t="s">
        <v>117</v>
      </c>
      <c r="AM19" s="2" t="s">
        <v>122</v>
      </c>
      <c r="AO19">
        <v>600</v>
      </c>
      <c r="AP19">
        <v>850</v>
      </c>
      <c r="AQ19" t="s">
        <v>230</v>
      </c>
      <c r="AR19">
        <v>2700</v>
      </c>
      <c r="AS19">
        <v>450</v>
      </c>
      <c r="AT19">
        <v>650</v>
      </c>
      <c r="AU19" t="s">
        <v>230</v>
      </c>
      <c r="AV19">
        <v>2700</v>
      </c>
      <c r="AX19" s="2">
        <v>8.5</v>
      </c>
      <c r="AY19" s="2">
        <v>100</v>
      </c>
      <c r="AZ19" s="2">
        <v>8.5</v>
      </c>
      <c r="BA19" s="2">
        <v>100</v>
      </c>
      <c r="BC19" s="2">
        <v>6</v>
      </c>
      <c r="BD19" s="2">
        <v>850</v>
      </c>
      <c r="BE19" s="2">
        <v>5</v>
      </c>
      <c r="BF19" s="2">
        <v>650</v>
      </c>
      <c r="BH19" s="2">
        <v>150</v>
      </c>
      <c r="BI19" s="2">
        <v>150</v>
      </c>
      <c r="BK19" s="2">
        <v>1.2</v>
      </c>
      <c r="BL19" s="2">
        <v>1.4</v>
      </c>
      <c r="BM19" s="2" t="s">
        <v>230</v>
      </c>
      <c r="BN19" s="2">
        <v>0.9</v>
      </c>
      <c r="BO19" s="2">
        <v>1.1000000000000001</v>
      </c>
      <c r="BP19" s="2" t="s">
        <v>230</v>
      </c>
      <c r="BR19" s="2">
        <v>1.3</v>
      </c>
      <c r="BS19" s="2">
        <v>1.6</v>
      </c>
      <c r="BT19" s="2" t="s">
        <v>230</v>
      </c>
      <c r="BU19" s="2">
        <v>1</v>
      </c>
      <c r="BV19" s="2">
        <v>1.2</v>
      </c>
      <c r="BW19" s="2" t="s">
        <v>230</v>
      </c>
      <c r="BY19" s="2">
        <v>13</v>
      </c>
      <c r="BZ19" s="2">
        <v>15</v>
      </c>
      <c r="CA19" s="2" t="s">
        <v>230</v>
      </c>
      <c r="CB19" s="2" t="s">
        <v>312</v>
      </c>
      <c r="CC19" s="2">
        <v>9</v>
      </c>
      <c r="CD19" s="2">
        <v>11</v>
      </c>
      <c r="CE19" s="2" t="s">
        <v>230</v>
      </c>
      <c r="CF19" s="2" t="s">
        <v>321</v>
      </c>
      <c r="CH19" s="2">
        <v>1.1000000000000001</v>
      </c>
      <c r="CI19" s="2">
        <v>1.4</v>
      </c>
      <c r="CJ19" s="2" t="s">
        <v>230</v>
      </c>
      <c r="CK19" s="2">
        <v>55</v>
      </c>
      <c r="CL19" s="2">
        <v>1</v>
      </c>
      <c r="CM19" s="2">
        <v>1.1000000000000001</v>
      </c>
      <c r="CN19" s="2" t="s">
        <v>230</v>
      </c>
      <c r="CO19" s="2">
        <v>45</v>
      </c>
      <c r="CQ19" s="2">
        <v>2</v>
      </c>
      <c r="CR19" s="2">
        <v>2.4</v>
      </c>
      <c r="CS19" s="2" t="s">
        <v>230</v>
      </c>
      <c r="CT19" s="2">
        <v>2</v>
      </c>
      <c r="CU19" s="2">
        <v>2.4</v>
      </c>
      <c r="CV19" s="2" t="s">
        <v>230</v>
      </c>
      <c r="CX19" s="2">
        <v>200</v>
      </c>
      <c r="CY19" s="2">
        <v>240</v>
      </c>
      <c r="CZ19" s="2" t="s">
        <v>230</v>
      </c>
      <c r="DA19" s="2">
        <v>900</v>
      </c>
      <c r="DB19" s="2">
        <v>200</v>
      </c>
      <c r="DC19" s="2">
        <v>240</v>
      </c>
      <c r="DD19" s="2" t="s">
        <v>230</v>
      </c>
      <c r="DE19" s="2">
        <v>900</v>
      </c>
      <c r="DG19" s="2">
        <v>5</v>
      </c>
      <c r="DH19" s="2">
        <v>5</v>
      </c>
      <c r="DJ19" s="2">
        <v>50</v>
      </c>
      <c r="DK19" s="2">
        <v>50</v>
      </c>
      <c r="DM19" s="2">
        <v>85</v>
      </c>
      <c r="DN19" s="2">
        <v>100</v>
      </c>
      <c r="DO19" s="2" t="s">
        <v>230</v>
      </c>
      <c r="DP19" s="2">
        <v>85</v>
      </c>
      <c r="DQ19" s="2">
        <v>100</v>
      </c>
      <c r="DR19" s="2" t="s">
        <v>230</v>
      </c>
      <c r="DS19" s="2"/>
      <c r="DT19" s="2" t="s">
        <v>335</v>
      </c>
      <c r="DU19" s="2" t="s">
        <v>230</v>
      </c>
      <c r="DV19" s="2" t="s">
        <v>334</v>
      </c>
      <c r="DW19" s="2" t="s">
        <v>335</v>
      </c>
      <c r="DX19" s="2" t="s">
        <v>230</v>
      </c>
      <c r="DY19" s="2" t="s">
        <v>333</v>
      </c>
      <c r="EA19" s="3">
        <v>2500</v>
      </c>
      <c r="EB19" s="2" t="s">
        <v>341</v>
      </c>
      <c r="EC19" s="3">
        <v>2000</v>
      </c>
      <c r="ED19" s="2" t="s">
        <v>342</v>
      </c>
      <c r="EF19" s="2">
        <v>650</v>
      </c>
      <c r="EG19" s="3">
        <v>800</v>
      </c>
      <c r="EH19" s="2" t="s">
        <v>230</v>
      </c>
      <c r="EI19" s="3">
        <v>2500</v>
      </c>
      <c r="EJ19" s="2">
        <v>550</v>
      </c>
      <c r="EK19" s="3">
        <v>650</v>
      </c>
      <c r="EL19" s="2" t="s">
        <v>230</v>
      </c>
      <c r="EM19" s="3">
        <v>2500</v>
      </c>
      <c r="EN19" s="2"/>
      <c r="EO19" s="2">
        <v>280</v>
      </c>
      <c r="EP19" s="2">
        <v>340</v>
      </c>
      <c r="EQ19" s="2" t="s">
        <v>230</v>
      </c>
      <c r="ER19" s="2" t="s">
        <v>230</v>
      </c>
      <c r="ES19" s="2">
        <v>230</v>
      </c>
      <c r="ET19" s="2">
        <v>270</v>
      </c>
      <c r="EU19" s="2" t="s">
        <v>230</v>
      </c>
      <c r="EV19" s="2" t="s">
        <v>230</v>
      </c>
      <c r="EX19" s="3">
        <v>1000</v>
      </c>
      <c r="EY19" s="3">
        <v>3000</v>
      </c>
      <c r="EZ19" s="2">
        <v>800</v>
      </c>
      <c r="FA19" s="3">
        <v>3000</v>
      </c>
      <c r="FB19" s="2"/>
      <c r="FC19" s="2">
        <v>6.5</v>
      </c>
      <c r="FD19" s="2">
        <v>7.5</v>
      </c>
      <c r="FE19" s="2" t="s">
        <v>230</v>
      </c>
      <c r="FF19" s="2">
        <v>50</v>
      </c>
      <c r="FG19" s="2">
        <v>5.5</v>
      </c>
      <c r="FH19" s="2">
        <v>6.5</v>
      </c>
      <c r="FI19" s="2">
        <v>8.5</v>
      </c>
      <c r="FJ19" s="2">
        <v>10.5</v>
      </c>
      <c r="FK19" s="2" t="s">
        <v>230</v>
      </c>
      <c r="FL19" s="2">
        <v>40</v>
      </c>
      <c r="FN19" s="2">
        <v>9</v>
      </c>
      <c r="FO19" s="2">
        <v>11</v>
      </c>
      <c r="FP19" s="2" t="s">
        <v>230</v>
      </c>
      <c r="FQ19" s="2">
        <v>40</v>
      </c>
      <c r="FR19" s="2">
        <v>7</v>
      </c>
      <c r="FS19" s="2">
        <v>8</v>
      </c>
      <c r="FT19" s="2" t="s">
        <v>230</v>
      </c>
      <c r="FU19" s="2">
        <v>35</v>
      </c>
      <c r="FW19" s="2">
        <v>0.7</v>
      </c>
      <c r="FX19" s="2">
        <v>0.9</v>
      </c>
      <c r="FY19" s="2" t="s">
        <v>230</v>
      </c>
      <c r="FZ19" s="2">
        <v>7</v>
      </c>
      <c r="GA19" s="2">
        <v>0.6</v>
      </c>
      <c r="GB19" s="2">
        <v>0.7</v>
      </c>
      <c r="GC19" s="2" t="s">
        <v>230</v>
      </c>
      <c r="GD19" s="2">
        <v>7</v>
      </c>
      <c r="GF19" s="2">
        <v>4</v>
      </c>
      <c r="GG19" s="2">
        <v>11</v>
      </c>
      <c r="GH19" s="2">
        <v>3.5</v>
      </c>
      <c r="GI19" s="2">
        <v>11</v>
      </c>
      <c r="GK19" s="2">
        <v>95</v>
      </c>
      <c r="GL19" s="3">
        <v>130</v>
      </c>
      <c r="GM19" s="2" t="s">
        <v>230</v>
      </c>
      <c r="GN19" s="3">
        <v>3000</v>
      </c>
      <c r="GO19" s="2">
        <v>95</v>
      </c>
      <c r="GP19" s="3">
        <v>130</v>
      </c>
      <c r="GQ19" s="2" t="s">
        <v>230</v>
      </c>
      <c r="GR19" s="3">
        <v>3000</v>
      </c>
      <c r="GT19" s="2">
        <v>25</v>
      </c>
      <c r="GU19" s="2">
        <v>30</v>
      </c>
      <c r="GV19" s="2" t="s">
        <v>230</v>
      </c>
      <c r="GW19" s="2">
        <v>450</v>
      </c>
      <c r="GX19" s="2">
        <v>20</v>
      </c>
      <c r="GY19" s="2">
        <v>25</v>
      </c>
      <c r="GZ19" s="2" t="s">
        <v>230</v>
      </c>
      <c r="HA19" s="2">
        <v>350</v>
      </c>
      <c r="HB19" s="2"/>
      <c r="HC19" s="2">
        <v>10</v>
      </c>
      <c r="HD19" s="2">
        <v>500</v>
      </c>
      <c r="HE19" s="2">
        <v>10</v>
      </c>
      <c r="HF19" s="2">
        <v>500</v>
      </c>
      <c r="HH19" s="2">
        <v>20</v>
      </c>
      <c r="HI19" s="2">
        <v>30</v>
      </c>
      <c r="HJ19" s="2" t="s">
        <v>230</v>
      </c>
      <c r="HK19" s="2">
        <v>600</v>
      </c>
      <c r="HL19" s="2">
        <v>20</v>
      </c>
      <c r="HM19" s="2">
        <v>25</v>
      </c>
      <c r="HN19" s="2" t="s">
        <v>230</v>
      </c>
      <c r="HO19" s="2">
        <v>500</v>
      </c>
    </row>
    <row r="20" spans="1:223">
      <c r="A20" t="s">
        <v>22</v>
      </c>
      <c r="C20">
        <v>30</v>
      </c>
      <c r="D20">
        <v>50</v>
      </c>
      <c r="E20">
        <v>65</v>
      </c>
      <c r="F20" t="s">
        <v>230</v>
      </c>
      <c r="G20" t="s">
        <v>284</v>
      </c>
      <c r="H20">
        <v>40</v>
      </c>
      <c r="I20">
        <v>50</v>
      </c>
      <c r="J20" t="s">
        <v>230</v>
      </c>
      <c r="K20" t="s">
        <v>284</v>
      </c>
      <c r="N20" t="s">
        <v>22</v>
      </c>
      <c r="O20">
        <v>30</v>
      </c>
      <c r="P20" t="s">
        <v>230</v>
      </c>
      <c r="Q20" t="s">
        <v>288</v>
      </c>
      <c r="R20" t="s">
        <v>230</v>
      </c>
      <c r="S20" t="s">
        <v>288</v>
      </c>
      <c r="U20" s="2" t="s">
        <v>243</v>
      </c>
      <c r="V20" s="2" t="s">
        <v>243</v>
      </c>
      <c r="X20" s="2">
        <v>10</v>
      </c>
      <c r="Y20" s="2">
        <v>8</v>
      </c>
      <c r="AA20" s="2">
        <v>2</v>
      </c>
      <c r="AB20" s="2">
        <v>1.6</v>
      </c>
      <c r="AD20" s="2" t="s">
        <v>291</v>
      </c>
      <c r="AE20" s="2" t="s">
        <v>291</v>
      </c>
      <c r="AG20" s="2" t="s">
        <v>300</v>
      </c>
      <c r="AH20" s="2" t="s">
        <v>299</v>
      </c>
      <c r="AJ20" s="2" t="s">
        <v>127</v>
      </c>
      <c r="AK20" s="2" t="s">
        <v>113</v>
      </c>
      <c r="AL20" s="2" t="s">
        <v>117</v>
      </c>
      <c r="AM20" s="2" t="s">
        <v>122</v>
      </c>
      <c r="AO20">
        <v>650</v>
      </c>
      <c r="AP20">
        <v>900</v>
      </c>
      <c r="AQ20" t="s">
        <v>230</v>
      </c>
      <c r="AR20">
        <v>2700</v>
      </c>
      <c r="AS20">
        <v>500</v>
      </c>
      <c r="AT20">
        <v>700</v>
      </c>
      <c r="AU20" t="s">
        <v>230</v>
      </c>
      <c r="AV20">
        <v>2700</v>
      </c>
      <c r="AX20" s="2">
        <v>8.5</v>
      </c>
      <c r="AY20" s="2">
        <v>100</v>
      </c>
      <c r="AZ20" s="2">
        <v>8.5</v>
      </c>
      <c r="BA20" s="2">
        <v>100</v>
      </c>
      <c r="BC20" s="2">
        <v>6</v>
      </c>
      <c r="BD20" s="2">
        <v>900</v>
      </c>
      <c r="BE20" s="2">
        <v>5.5</v>
      </c>
      <c r="BF20" s="2">
        <v>700</v>
      </c>
      <c r="BH20" s="2">
        <v>150</v>
      </c>
      <c r="BI20" s="2">
        <v>150</v>
      </c>
      <c r="BK20" s="2">
        <v>1.2</v>
      </c>
      <c r="BL20" s="2">
        <v>1.4</v>
      </c>
      <c r="BM20" s="2" t="s">
        <v>230</v>
      </c>
      <c r="BN20" s="2">
        <v>0.9</v>
      </c>
      <c r="BO20" s="2">
        <v>1.1000000000000001</v>
      </c>
      <c r="BP20" s="2" t="s">
        <v>230</v>
      </c>
      <c r="BR20" s="2">
        <v>1.3</v>
      </c>
      <c r="BS20" s="2">
        <v>1.6</v>
      </c>
      <c r="BT20" s="2" t="s">
        <v>230</v>
      </c>
      <c r="BU20" s="2">
        <v>1</v>
      </c>
      <c r="BV20" s="2">
        <v>1.2</v>
      </c>
      <c r="BW20" s="2" t="s">
        <v>230</v>
      </c>
      <c r="BY20" s="2">
        <v>13</v>
      </c>
      <c r="BZ20" s="2">
        <v>15</v>
      </c>
      <c r="CA20" s="2" t="s">
        <v>230</v>
      </c>
      <c r="CB20" s="2" t="s">
        <v>313</v>
      </c>
      <c r="CC20" s="2">
        <v>10</v>
      </c>
      <c r="CD20" s="2">
        <v>12</v>
      </c>
      <c r="CE20" s="2" t="s">
        <v>230</v>
      </c>
      <c r="CF20" s="2" t="s">
        <v>321</v>
      </c>
      <c r="CH20" s="2">
        <v>1.1000000000000001</v>
      </c>
      <c r="CI20" s="2">
        <v>1.4</v>
      </c>
      <c r="CJ20" s="2" t="s">
        <v>230</v>
      </c>
      <c r="CK20" s="2">
        <v>60</v>
      </c>
      <c r="CL20" s="2">
        <v>1</v>
      </c>
      <c r="CM20" s="2">
        <v>1.1000000000000001</v>
      </c>
      <c r="CN20" s="2" t="s">
        <v>230</v>
      </c>
      <c r="CO20" s="2">
        <v>45</v>
      </c>
      <c r="CQ20" s="2">
        <v>2</v>
      </c>
      <c r="CR20" s="2">
        <v>2.4</v>
      </c>
      <c r="CS20" s="2" t="s">
        <v>230</v>
      </c>
      <c r="CT20" s="2">
        <v>2</v>
      </c>
      <c r="CU20" s="2">
        <v>2.4</v>
      </c>
      <c r="CV20" s="2" t="s">
        <v>230</v>
      </c>
      <c r="CX20" s="2">
        <v>200</v>
      </c>
      <c r="CY20" s="3">
        <v>240</v>
      </c>
      <c r="CZ20" s="2" t="s">
        <v>230</v>
      </c>
      <c r="DA20" s="3">
        <v>1000</v>
      </c>
      <c r="DB20" s="2">
        <v>200</v>
      </c>
      <c r="DC20" s="3">
        <v>240</v>
      </c>
      <c r="DD20" s="2" t="s">
        <v>230</v>
      </c>
      <c r="DE20" s="3">
        <v>1000</v>
      </c>
      <c r="DG20" s="2">
        <v>5</v>
      </c>
      <c r="DH20" s="2">
        <v>5</v>
      </c>
      <c r="DJ20" s="2">
        <v>50</v>
      </c>
      <c r="DK20" s="2">
        <v>50</v>
      </c>
      <c r="DM20" s="2">
        <v>85</v>
      </c>
      <c r="DN20" s="2">
        <v>100</v>
      </c>
      <c r="DO20" s="2" t="s">
        <v>230</v>
      </c>
      <c r="DP20" s="2">
        <v>85</v>
      </c>
      <c r="DQ20" s="2">
        <v>100</v>
      </c>
      <c r="DR20" s="2" t="s">
        <v>230</v>
      </c>
      <c r="DS20" s="2"/>
      <c r="DT20" s="2" t="s">
        <v>335</v>
      </c>
      <c r="DU20" s="2" t="s">
        <v>230</v>
      </c>
      <c r="DV20" s="2" t="s">
        <v>334</v>
      </c>
      <c r="DW20" s="2" t="s">
        <v>335</v>
      </c>
      <c r="DX20" s="2" t="s">
        <v>230</v>
      </c>
      <c r="DY20" s="2" t="s">
        <v>333</v>
      </c>
      <c r="EA20" s="3">
        <v>2500</v>
      </c>
      <c r="EB20" s="2" t="s">
        <v>341</v>
      </c>
      <c r="EC20" s="3">
        <v>2000</v>
      </c>
      <c r="ED20" s="2" t="s">
        <v>342</v>
      </c>
      <c r="EF20" s="2">
        <v>600</v>
      </c>
      <c r="EG20" s="3">
        <v>750</v>
      </c>
      <c r="EH20" s="2" t="s">
        <v>230</v>
      </c>
      <c r="EI20" s="3">
        <v>2500</v>
      </c>
      <c r="EJ20" s="2">
        <v>550</v>
      </c>
      <c r="EK20" s="3">
        <v>650</v>
      </c>
      <c r="EL20" s="2" t="s">
        <v>230</v>
      </c>
      <c r="EM20" s="3">
        <v>2500</v>
      </c>
      <c r="EN20" s="2"/>
      <c r="EO20" s="2">
        <v>310</v>
      </c>
      <c r="EP20" s="2">
        <v>370</v>
      </c>
      <c r="EQ20" s="2" t="s">
        <v>230</v>
      </c>
      <c r="ER20" s="2" t="s">
        <v>230</v>
      </c>
      <c r="ES20" s="2">
        <v>240</v>
      </c>
      <c r="ET20" s="2">
        <v>290</v>
      </c>
      <c r="EU20" s="2" t="s">
        <v>230</v>
      </c>
      <c r="EV20" s="2" t="s">
        <v>230</v>
      </c>
      <c r="EX20" s="3">
        <v>1000</v>
      </c>
      <c r="EY20" s="3">
        <v>3000</v>
      </c>
      <c r="EZ20" s="2">
        <v>800</v>
      </c>
      <c r="FA20" s="3">
        <v>3000</v>
      </c>
      <c r="FB20" s="2"/>
      <c r="FC20" s="2">
        <v>6.5</v>
      </c>
      <c r="FD20" s="2">
        <v>7.5</v>
      </c>
      <c r="FE20" s="2" t="s">
        <v>230</v>
      </c>
      <c r="FF20" s="2">
        <v>50</v>
      </c>
      <c r="FG20" s="2">
        <v>5.5</v>
      </c>
      <c r="FH20" s="2">
        <v>6.5</v>
      </c>
      <c r="FI20" s="2">
        <v>9</v>
      </c>
      <c r="FJ20" s="2">
        <v>10.5</v>
      </c>
      <c r="FK20" s="2" t="s">
        <v>230</v>
      </c>
      <c r="FL20" s="2">
        <v>40</v>
      </c>
      <c r="FN20" s="2">
        <v>9</v>
      </c>
      <c r="FO20" s="2">
        <v>11</v>
      </c>
      <c r="FP20" s="2" t="s">
        <v>230</v>
      </c>
      <c r="FQ20" s="2">
        <v>45</v>
      </c>
      <c r="FR20" s="2">
        <v>7</v>
      </c>
      <c r="FS20" s="2">
        <v>8</v>
      </c>
      <c r="FT20" s="2" t="s">
        <v>230</v>
      </c>
      <c r="FU20" s="2">
        <v>35</v>
      </c>
      <c r="FW20" s="2">
        <v>0.7</v>
      </c>
      <c r="FX20" s="2">
        <v>0.9</v>
      </c>
      <c r="FY20" s="2" t="s">
        <v>230</v>
      </c>
      <c r="FZ20" s="2">
        <v>7</v>
      </c>
      <c r="GA20" s="2">
        <v>0.6</v>
      </c>
      <c r="GB20" s="2">
        <v>0.7</v>
      </c>
      <c r="GC20" s="2" t="s">
        <v>230</v>
      </c>
      <c r="GD20" s="2">
        <v>7</v>
      </c>
      <c r="GF20" s="2">
        <v>4</v>
      </c>
      <c r="GG20" s="2">
        <v>11</v>
      </c>
      <c r="GH20" s="2">
        <v>3.5</v>
      </c>
      <c r="GI20" s="2">
        <v>11</v>
      </c>
      <c r="GK20" s="2">
        <v>95</v>
      </c>
      <c r="GL20" s="3">
        <v>130</v>
      </c>
      <c r="GM20" s="2" t="s">
        <v>230</v>
      </c>
      <c r="GN20" s="3">
        <v>3000</v>
      </c>
      <c r="GO20" s="2">
        <v>95</v>
      </c>
      <c r="GP20" s="3">
        <v>130</v>
      </c>
      <c r="GQ20" s="2" t="s">
        <v>230</v>
      </c>
      <c r="GR20" s="3">
        <v>3000</v>
      </c>
      <c r="GT20" s="2">
        <v>25</v>
      </c>
      <c r="GU20" s="2">
        <v>30</v>
      </c>
      <c r="GV20" s="2" t="s">
        <v>230</v>
      </c>
      <c r="GW20" s="2">
        <v>450</v>
      </c>
      <c r="GX20" s="2">
        <v>20</v>
      </c>
      <c r="GY20" s="2">
        <v>25</v>
      </c>
      <c r="GZ20" s="2" t="s">
        <v>230</v>
      </c>
      <c r="HA20" s="2">
        <v>350</v>
      </c>
      <c r="HB20" s="2"/>
      <c r="HC20" s="2">
        <v>10</v>
      </c>
      <c r="HD20" s="2">
        <v>500</v>
      </c>
      <c r="HE20" s="2">
        <v>10</v>
      </c>
      <c r="HF20" s="2">
        <v>500</v>
      </c>
      <c r="HH20" s="2">
        <v>25</v>
      </c>
      <c r="HI20" s="2">
        <v>30</v>
      </c>
      <c r="HJ20" s="2" t="s">
        <v>230</v>
      </c>
      <c r="HK20" s="2">
        <v>600</v>
      </c>
      <c r="HL20" s="2">
        <v>20</v>
      </c>
      <c r="HM20" s="2">
        <v>25</v>
      </c>
      <c r="HN20" s="2" t="s">
        <v>230</v>
      </c>
      <c r="HO20" s="2">
        <v>500</v>
      </c>
    </row>
    <row r="21" spans="1:223">
      <c r="A21" t="s">
        <v>287</v>
      </c>
      <c r="C21">
        <v>50</v>
      </c>
      <c r="D21">
        <v>50</v>
      </c>
      <c r="E21">
        <v>60</v>
      </c>
      <c r="F21" t="s">
        <v>230</v>
      </c>
      <c r="G21" t="s">
        <v>285</v>
      </c>
      <c r="H21">
        <v>40</v>
      </c>
      <c r="I21">
        <v>50</v>
      </c>
      <c r="J21" t="s">
        <v>230</v>
      </c>
      <c r="K21" t="s">
        <v>285</v>
      </c>
      <c r="N21" t="s">
        <v>287</v>
      </c>
      <c r="O21">
        <v>50</v>
      </c>
      <c r="P21" t="s">
        <v>230</v>
      </c>
      <c r="Q21" t="s">
        <v>288</v>
      </c>
      <c r="R21" t="s">
        <v>230</v>
      </c>
      <c r="S21" t="s">
        <v>288</v>
      </c>
      <c r="U21" s="2" t="s">
        <v>243</v>
      </c>
      <c r="V21" s="2" t="s">
        <v>243</v>
      </c>
      <c r="X21" s="2">
        <v>10</v>
      </c>
      <c r="Y21" s="2">
        <v>8</v>
      </c>
      <c r="AA21" s="2">
        <v>2.2000000000000002</v>
      </c>
      <c r="AB21" s="2">
        <v>1.9</v>
      </c>
      <c r="AD21" s="2" t="s">
        <v>291</v>
      </c>
      <c r="AE21" s="2" t="s">
        <v>291</v>
      </c>
      <c r="AG21" s="2" t="s">
        <v>300</v>
      </c>
      <c r="AH21" s="2" t="s">
        <v>299</v>
      </c>
      <c r="AJ21" s="2" t="s">
        <v>127</v>
      </c>
      <c r="AK21" s="2" t="s">
        <v>113</v>
      </c>
      <c r="AL21" s="2" t="s">
        <v>117</v>
      </c>
      <c r="AM21" s="2" t="s">
        <v>122</v>
      </c>
      <c r="AO21">
        <v>650</v>
      </c>
      <c r="AP21">
        <v>900</v>
      </c>
      <c r="AQ21" t="s">
        <v>230</v>
      </c>
      <c r="AR21">
        <v>2700</v>
      </c>
      <c r="AS21">
        <v>500</v>
      </c>
      <c r="AT21">
        <v>700</v>
      </c>
      <c r="AU21" t="s">
        <v>230</v>
      </c>
      <c r="AV21">
        <v>2700</v>
      </c>
      <c r="AX21" s="2">
        <v>8.5</v>
      </c>
      <c r="AY21" s="2">
        <v>100</v>
      </c>
      <c r="AZ21" s="2">
        <v>8.5</v>
      </c>
      <c r="BA21" s="2">
        <v>100</v>
      </c>
      <c r="BC21" s="2">
        <v>7</v>
      </c>
      <c r="BD21" s="2">
        <v>850</v>
      </c>
      <c r="BE21" s="2">
        <v>6</v>
      </c>
      <c r="BF21" s="2">
        <v>700</v>
      </c>
      <c r="BH21" s="2">
        <v>150</v>
      </c>
      <c r="BI21" s="2">
        <v>150</v>
      </c>
      <c r="BK21" s="2">
        <v>1.1000000000000001</v>
      </c>
      <c r="BL21" s="2">
        <v>1.3</v>
      </c>
      <c r="BM21" s="2" t="s">
        <v>230</v>
      </c>
      <c r="BN21" s="2">
        <v>0.9</v>
      </c>
      <c r="BO21" s="2">
        <v>1.1000000000000001</v>
      </c>
      <c r="BP21" s="2" t="s">
        <v>230</v>
      </c>
      <c r="BR21" s="2">
        <v>1.2</v>
      </c>
      <c r="BS21" s="2">
        <v>1.5</v>
      </c>
      <c r="BT21" s="2" t="s">
        <v>230</v>
      </c>
      <c r="BU21" s="2">
        <v>1</v>
      </c>
      <c r="BV21" s="2">
        <v>1.2</v>
      </c>
      <c r="BW21" s="2" t="s">
        <v>230</v>
      </c>
      <c r="BY21" s="2">
        <v>12</v>
      </c>
      <c r="BZ21" s="2">
        <v>14</v>
      </c>
      <c r="CA21" s="2" t="s">
        <v>230</v>
      </c>
      <c r="CB21" s="2" t="s">
        <v>313</v>
      </c>
      <c r="CC21" s="2">
        <v>9</v>
      </c>
      <c r="CD21" s="2">
        <v>11</v>
      </c>
      <c r="CE21" s="2" t="s">
        <v>230</v>
      </c>
      <c r="CF21" s="2" t="s">
        <v>321</v>
      </c>
      <c r="CH21" s="2">
        <v>1.1000000000000001</v>
      </c>
      <c r="CI21" s="2">
        <v>1.4</v>
      </c>
      <c r="CJ21" s="2" t="s">
        <v>230</v>
      </c>
      <c r="CK21" s="2">
        <v>55</v>
      </c>
      <c r="CL21" s="2">
        <v>1</v>
      </c>
      <c r="CM21" s="2">
        <v>1.1000000000000001</v>
      </c>
      <c r="CN21" s="2" t="s">
        <v>230</v>
      </c>
      <c r="CO21" s="2">
        <v>45</v>
      </c>
      <c r="CQ21" s="2">
        <v>2</v>
      </c>
      <c r="CR21" s="2">
        <v>2.4</v>
      </c>
      <c r="CS21" s="2" t="s">
        <v>230</v>
      </c>
      <c r="CT21" s="2">
        <v>2</v>
      </c>
      <c r="CU21" s="2">
        <v>2.4</v>
      </c>
      <c r="CV21" s="2" t="s">
        <v>230</v>
      </c>
      <c r="CX21" s="2">
        <v>200</v>
      </c>
      <c r="CY21" s="3">
        <v>240</v>
      </c>
      <c r="CZ21" s="2" t="s">
        <v>230</v>
      </c>
      <c r="DA21" s="3">
        <v>1000</v>
      </c>
      <c r="DB21" s="2">
        <v>200</v>
      </c>
      <c r="DC21" s="3">
        <v>240</v>
      </c>
      <c r="DD21" s="2" t="s">
        <v>230</v>
      </c>
      <c r="DE21" s="3">
        <v>1000</v>
      </c>
      <c r="DG21" s="2">
        <v>6</v>
      </c>
      <c r="DH21" s="2">
        <v>5</v>
      </c>
      <c r="DJ21" s="2">
        <v>50</v>
      </c>
      <c r="DK21" s="2">
        <v>50</v>
      </c>
      <c r="DM21" s="2">
        <v>85</v>
      </c>
      <c r="DN21" s="2">
        <v>100</v>
      </c>
      <c r="DO21" s="2" t="s">
        <v>230</v>
      </c>
      <c r="DP21" s="2">
        <v>85</v>
      </c>
      <c r="DQ21" s="2">
        <v>100</v>
      </c>
      <c r="DR21" s="2" t="s">
        <v>230</v>
      </c>
      <c r="DS21" s="2"/>
      <c r="DT21" s="2" t="s">
        <v>335</v>
      </c>
      <c r="DU21" s="2" t="s">
        <v>230</v>
      </c>
      <c r="DV21" s="2" t="s">
        <v>334</v>
      </c>
      <c r="DW21" s="2" t="s">
        <v>335</v>
      </c>
      <c r="DX21" s="2" t="s">
        <v>230</v>
      </c>
      <c r="DY21" s="2" t="s">
        <v>333</v>
      </c>
      <c r="EA21" s="3">
        <v>2500</v>
      </c>
      <c r="EB21" s="2" t="s">
        <v>341</v>
      </c>
      <c r="EC21" s="3">
        <v>2000</v>
      </c>
      <c r="ED21" s="2" t="s">
        <v>342</v>
      </c>
      <c r="EF21" s="2">
        <v>600</v>
      </c>
      <c r="EG21" s="3">
        <v>750</v>
      </c>
      <c r="EH21" s="2" t="s">
        <v>230</v>
      </c>
      <c r="EI21" s="3">
        <v>2500</v>
      </c>
      <c r="EJ21" s="2">
        <v>550</v>
      </c>
      <c r="EK21" s="3">
        <v>650</v>
      </c>
      <c r="EL21" s="2" t="s">
        <v>230</v>
      </c>
      <c r="EM21" s="3">
        <v>2500</v>
      </c>
      <c r="EN21" s="2"/>
      <c r="EO21" s="2">
        <v>310</v>
      </c>
      <c r="EP21" s="2">
        <v>370</v>
      </c>
      <c r="EQ21" s="2" t="s">
        <v>230</v>
      </c>
      <c r="ER21" s="2" t="s">
        <v>230</v>
      </c>
      <c r="ES21" s="2">
        <v>240</v>
      </c>
      <c r="ET21" s="2">
        <v>290</v>
      </c>
      <c r="EU21" s="2" t="s">
        <v>230</v>
      </c>
      <c r="EV21" s="2" t="s">
        <v>230</v>
      </c>
      <c r="EX21" s="3">
        <v>1000</v>
      </c>
      <c r="EY21" s="3">
        <v>3000</v>
      </c>
      <c r="EZ21" s="2">
        <v>800</v>
      </c>
      <c r="FA21" s="3">
        <v>3000</v>
      </c>
      <c r="FB21" s="2"/>
      <c r="FC21" s="2">
        <v>6.5</v>
      </c>
      <c r="FD21" s="2">
        <v>7.5</v>
      </c>
      <c r="FE21" s="2" t="s">
        <v>230</v>
      </c>
      <c r="FF21" s="2">
        <v>50</v>
      </c>
      <c r="FG21" s="2">
        <v>5.5</v>
      </c>
      <c r="FH21" s="2">
        <v>6.5</v>
      </c>
      <c r="FI21" s="2">
        <v>9</v>
      </c>
      <c r="FJ21" s="2">
        <v>11</v>
      </c>
      <c r="FK21" s="2" t="s">
        <v>230</v>
      </c>
      <c r="FL21" s="2">
        <v>40</v>
      </c>
      <c r="FN21" s="2">
        <v>9</v>
      </c>
      <c r="FO21" s="2">
        <v>11</v>
      </c>
      <c r="FP21" s="2" t="s">
        <v>230</v>
      </c>
      <c r="FQ21" s="2">
        <v>45</v>
      </c>
      <c r="FR21" s="2">
        <v>7</v>
      </c>
      <c r="FS21" s="2">
        <v>8</v>
      </c>
      <c r="FT21" s="2" t="s">
        <v>230</v>
      </c>
      <c r="FU21" s="2">
        <v>35</v>
      </c>
      <c r="FW21" s="2">
        <v>0.7</v>
      </c>
      <c r="FX21" s="2">
        <v>0.9</v>
      </c>
      <c r="FY21" s="2" t="s">
        <v>230</v>
      </c>
      <c r="FZ21" s="2">
        <v>7</v>
      </c>
      <c r="GA21" s="2">
        <v>0.6</v>
      </c>
      <c r="GB21" s="2">
        <v>0.7</v>
      </c>
      <c r="GC21" s="2" t="s">
        <v>230</v>
      </c>
      <c r="GD21" s="2">
        <v>7</v>
      </c>
      <c r="GF21" s="2">
        <v>4</v>
      </c>
      <c r="GG21" s="2">
        <v>11</v>
      </c>
      <c r="GH21" s="2">
        <v>3.5</v>
      </c>
      <c r="GI21" s="2">
        <v>11</v>
      </c>
      <c r="GK21" s="2">
        <v>95</v>
      </c>
      <c r="GL21" s="3">
        <v>130</v>
      </c>
      <c r="GM21" s="2" t="s">
        <v>230</v>
      </c>
      <c r="GN21" s="3">
        <v>3000</v>
      </c>
      <c r="GO21" s="2">
        <v>95</v>
      </c>
      <c r="GP21" s="3">
        <v>130</v>
      </c>
      <c r="GQ21" s="2" t="s">
        <v>230</v>
      </c>
      <c r="GR21" s="3">
        <v>3000</v>
      </c>
      <c r="GT21" s="2">
        <v>25</v>
      </c>
      <c r="GU21" s="2">
        <v>30</v>
      </c>
      <c r="GV21" s="2" t="s">
        <v>230</v>
      </c>
      <c r="GW21" s="2">
        <v>450</v>
      </c>
      <c r="GX21" s="2">
        <v>20</v>
      </c>
      <c r="GY21" s="2">
        <v>25</v>
      </c>
      <c r="GZ21" s="2" t="s">
        <v>230</v>
      </c>
      <c r="HA21" s="2">
        <v>350</v>
      </c>
      <c r="HB21" s="2"/>
      <c r="HC21" s="2">
        <v>10</v>
      </c>
      <c r="HD21" s="2">
        <v>500</v>
      </c>
      <c r="HE21" s="2">
        <v>10</v>
      </c>
      <c r="HF21" s="2">
        <v>500</v>
      </c>
      <c r="HH21" s="2">
        <v>25</v>
      </c>
      <c r="HI21" s="2">
        <v>30</v>
      </c>
      <c r="HJ21" s="2" t="s">
        <v>230</v>
      </c>
      <c r="HK21" s="2">
        <v>600</v>
      </c>
      <c r="HL21" s="2">
        <v>20</v>
      </c>
      <c r="HM21" s="2">
        <v>25</v>
      </c>
      <c r="HN21" s="2" t="s">
        <v>230</v>
      </c>
      <c r="HO21" s="2">
        <v>500</v>
      </c>
    </row>
    <row r="22" spans="1:223">
      <c r="A22" t="s">
        <v>282</v>
      </c>
      <c r="C22">
        <v>65</v>
      </c>
      <c r="D22">
        <v>50</v>
      </c>
      <c r="E22">
        <v>60</v>
      </c>
      <c r="G22" t="s">
        <v>286</v>
      </c>
      <c r="H22">
        <v>40</v>
      </c>
      <c r="I22">
        <v>50</v>
      </c>
      <c r="K22" t="s">
        <v>286</v>
      </c>
      <c r="N22" t="s">
        <v>282</v>
      </c>
      <c r="O22">
        <v>65</v>
      </c>
      <c r="P22" t="s">
        <v>230</v>
      </c>
      <c r="Q22" t="s">
        <v>288</v>
      </c>
      <c r="R22" t="s">
        <v>230</v>
      </c>
      <c r="S22" t="s">
        <v>288</v>
      </c>
      <c r="U22" s="2" t="s">
        <v>243</v>
      </c>
      <c r="V22" s="2" t="s">
        <v>243</v>
      </c>
      <c r="X22" s="2">
        <v>9</v>
      </c>
      <c r="Y22" s="2">
        <v>8</v>
      </c>
      <c r="AA22" s="2">
        <v>2.2000000000000002</v>
      </c>
      <c r="AB22" s="2">
        <v>2</v>
      </c>
      <c r="AD22" s="2" t="s">
        <v>291</v>
      </c>
      <c r="AE22" s="2" t="s">
        <v>291</v>
      </c>
      <c r="AG22" s="2" t="s">
        <v>301</v>
      </c>
      <c r="AH22" s="2" t="s">
        <v>298</v>
      </c>
      <c r="AJ22" s="2" t="s">
        <v>127</v>
      </c>
      <c r="AK22" s="2" t="s">
        <v>113</v>
      </c>
      <c r="AL22" s="2" t="s">
        <v>117</v>
      </c>
      <c r="AM22" s="2" t="s">
        <v>122</v>
      </c>
      <c r="AO22">
        <v>600</v>
      </c>
      <c r="AP22">
        <v>850</v>
      </c>
      <c r="AQ22" t="s">
        <v>230</v>
      </c>
      <c r="AR22">
        <v>2700</v>
      </c>
      <c r="AS22">
        <v>500</v>
      </c>
      <c r="AT22">
        <v>700</v>
      </c>
      <c r="AU22" t="s">
        <v>230</v>
      </c>
      <c r="AV22">
        <v>2700</v>
      </c>
      <c r="AX22" s="2">
        <v>8.5</v>
      </c>
      <c r="AY22" s="2">
        <v>100</v>
      </c>
      <c r="AZ22" s="2">
        <v>8.5</v>
      </c>
      <c r="BA22" s="2">
        <v>100</v>
      </c>
      <c r="BC22" s="2">
        <v>7</v>
      </c>
      <c r="BD22" s="2">
        <v>850</v>
      </c>
      <c r="BE22" s="2">
        <v>6.5</v>
      </c>
      <c r="BF22" s="2">
        <v>650</v>
      </c>
      <c r="BH22" s="2">
        <v>150</v>
      </c>
      <c r="BI22" s="2">
        <v>150</v>
      </c>
      <c r="BK22" s="2">
        <v>1.1000000000000001</v>
      </c>
      <c r="BL22" s="2">
        <v>1.3</v>
      </c>
      <c r="BM22" s="2" t="s">
        <v>230</v>
      </c>
      <c r="BN22" s="2">
        <v>0.9</v>
      </c>
      <c r="BO22" s="2">
        <v>1.1000000000000001</v>
      </c>
      <c r="BP22" s="2" t="s">
        <v>230</v>
      </c>
      <c r="BR22" s="2">
        <v>1.2</v>
      </c>
      <c r="BS22" s="2">
        <v>1.5</v>
      </c>
      <c r="BT22" s="2" t="s">
        <v>230</v>
      </c>
      <c r="BU22" s="2">
        <v>1</v>
      </c>
      <c r="BV22" s="2">
        <v>1.2</v>
      </c>
      <c r="BW22" s="2" t="s">
        <v>230</v>
      </c>
      <c r="BY22" s="2">
        <v>12</v>
      </c>
      <c r="BZ22" s="2">
        <v>14</v>
      </c>
      <c r="CA22" s="2" t="s">
        <v>230</v>
      </c>
      <c r="CB22" s="2" t="s">
        <v>312</v>
      </c>
      <c r="CC22" s="2">
        <v>9</v>
      </c>
      <c r="CD22" s="2">
        <v>11</v>
      </c>
      <c r="CE22" s="2" t="s">
        <v>230</v>
      </c>
      <c r="CF22" s="2" t="s">
        <v>321</v>
      </c>
      <c r="CH22" s="2">
        <v>1.1000000000000001</v>
      </c>
      <c r="CI22" s="2">
        <v>1.4</v>
      </c>
      <c r="CJ22" s="2" t="s">
        <v>230</v>
      </c>
      <c r="CK22" s="2">
        <v>50</v>
      </c>
      <c r="CL22" s="2">
        <v>1</v>
      </c>
      <c r="CM22" s="2">
        <v>1.1000000000000001</v>
      </c>
      <c r="CN22" s="2" t="s">
        <v>230</v>
      </c>
      <c r="CO22" s="2">
        <v>40</v>
      </c>
      <c r="CQ22" s="2">
        <v>2</v>
      </c>
      <c r="CR22" s="2">
        <v>2.4</v>
      </c>
      <c r="CS22" s="2" t="s">
        <v>230</v>
      </c>
      <c r="CT22" s="2">
        <v>2</v>
      </c>
      <c r="CU22" s="2">
        <v>2.4</v>
      </c>
      <c r="CV22" s="2" t="s">
        <v>230</v>
      </c>
      <c r="CX22" s="2">
        <v>200</v>
      </c>
      <c r="CY22" s="2">
        <v>240</v>
      </c>
      <c r="CZ22" s="2" t="s">
        <v>230</v>
      </c>
      <c r="DA22" s="2">
        <v>900</v>
      </c>
      <c r="DB22" s="2">
        <v>200</v>
      </c>
      <c r="DC22" s="2">
        <v>240</v>
      </c>
      <c r="DD22" s="2" t="s">
        <v>230</v>
      </c>
      <c r="DE22" s="2">
        <v>900</v>
      </c>
      <c r="DG22" s="2">
        <v>6</v>
      </c>
      <c r="DH22" s="2">
        <v>5</v>
      </c>
      <c r="DJ22" s="2">
        <v>50</v>
      </c>
      <c r="DK22" s="2">
        <v>50</v>
      </c>
      <c r="DM22" s="2">
        <v>80</v>
      </c>
      <c r="DN22" s="2">
        <v>100</v>
      </c>
      <c r="DO22" s="2" t="s">
        <v>230</v>
      </c>
      <c r="DP22" s="2">
        <v>80</v>
      </c>
      <c r="DQ22" s="2">
        <v>100</v>
      </c>
      <c r="DR22" s="2" t="s">
        <v>230</v>
      </c>
      <c r="DS22" s="2"/>
      <c r="DT22" s="2" t="s">
        <v>335</v>
      </c>
      <c r="DU22" s="2" t="s">
        <v>230</v>
      </c>
      <c r="DV22" s="2" t="s">
        <v>334</v>
      </c>
      <c r="DW22" s="2" t="s">
        <v>335</v>
      </c>
      <c r="DX22" s="2" t="s">
        <v>230</v>
      </c>
      <c r="DY22" s="2" t="s">
        <v>333</v>
      </c>
      <c r="EA22" s="3">
        <v>2500</v>
      </c>
      <c r="EB22" s="2" t="s">
        <v>341</v>
      </c>
      <c r="EC22" s="3">
        <v>2000</v>
      </c>
      <c r="ED22" s="2" t="s">
        <v>342</v>
      </c>
      <c r="EF22" s="2">
        <v>600</v>
      </c>
      <c r="EG22" s="2">
        <v>750</v>
      </c>
      <c r="EH22" s="2" t="s">
        <v>230</v>
      </c>
      <c r="EI22" s="3">
        <v>2500</v>
      </c>
      <c r="EJ22" s="2">
        <v>550</v>
      </c>
      <c r="EK22" s="2">
        <v>650</v>
      </c>
      <c r="EL22" s="2" t="s">
        <v>230</v>
      </c>
      <c r="EM22" s="3">
        <v>2500</v>
      </c>
      <c r="EN22" s="2"/>
      <c r="EO22" s="2">
        <v>290</v>
      </c>
      <c r="EP22" s="2">
        <v>350</v>
      </c>
      <c r="EQ22" s="2" t="s">
        <v>230</v>
      </c>
      <c r="ER22" s="2" t="s">
        <v>230</v>
      </c>
      <c r="ES22" s="2">
        <v>230</v>
      </c>
      <c r="ET22" s="2">
        <v>280</v>
      </c>
      <c r="EU22" s="2" t="s">
        <v>230</v>
      </c>
      <c r="EV22" s="2" t="s">
        <v>230</v>
      </c>
      <c r="EX22" s="3">
        <v>1000</v>
      </c>
      <c r="EY22" s="3">
        <v>3000</v>
      </c>
      <c r="EZ22" s="2">
        <v>800</v>
      </c>
      <c r="FA22" s="3">
        <v>3000</v>
      </c>
      <c r="FB22" s="2"/>
      <c r="FC22" s="2">
        <v>6</v>
      </c>
      <c r="FD22" s="2">
        <v>7.5</v>
      </c>
      <c r="FE22" s="2" t="s">
        <v>230</v>
      </c>
      <c r="FF22" s="2">
        <v>50</v>
      </c>
      <c r="FG22" s="2">
        <v>5</v>
      </c>
      <c r="FH22" s="2">
        <v>6</v>
      </c>
      <c r="FI22" s="2" t="s">
        <v>230</v>
      </c>
      <c r="FJ22" s="2" t="s">
        <v>230</v>
      </c>
      <c r="FK22" s="2" t="s">
        <v>230</v>
      </c>
      <c r="FL22" s="2">
        <v>40</v>
      </c>
      <c r="FN22" s="2">
        <v>9</v>
      </c>
      <c r="FO22" s="2">
        <v>11</v>
      </c>
      <c r="FP22" s="2" t="s">
        <v>230</v>
      </c>
      <c r="FQ22" s="2">
        <v>40</v>
      </c>
      <c r="FR22" s="2">
        <v>7</v>
      </c>
      <c r="FS22" s="2">
        <v>8</v>
      </c>
      <c r="FT22" s="2" t="s">
        <v>230</v>
      </c>
      <c r="FU22" s="2">
        <v>35</v>
      </c>
      <c r="FW22" s="2">
        <v>0.7</v>
      </c>
      <c r="FX22" s="2">
        <v>0.9</v>
      </c>
      <c r="FY22" s="2" t="s">
        <v>230</v>
      </c>
      <c r="FZ22" s="2">
        <v>7</v>
      </c>
      <c r="GA22" s="2">
        <v>0.6</v>
      </c>
      <c r="GB22" s="2">
        <v>0.7</v>
      </c>
      <c r="GC22" s="2" t="s">
        <v>230</v>
      </c>
      <c r="GD22" s="2">
        <v>7</v>
      </c>
      <c r="GF22" s="2">
        <v>4</v>
      </c>
      <c r="GG22" s="2">
        <v>11</v>
      </c>
      <c r="GH22" s="2">
        <v>3.5</v>
      </c>
      <c r="GI22" s="2">
        <v>11</v>
      </c>
      <c r="GK22" s="2">
        <v>95</v>
      </c>
      <c r="GL22" s="2">
        <v>130</v>
      </c>
      <c r="GM22" s="2" t="s">
        <v>230</v>
      </c>
      <c r="GN22" s="3">
        <v>3000</v>
      </c>
      <c r="GO22" s="2">
        <v>95</v>
      </c>
      <c r="GP22" s="2">
        <v>130</v>
      </c>
      <c r="GQ22" s="2" t="s">
        <v>230</v>
      </c>
      <c r="GR22" s="3">
        <v>3000</v>
      </c>
      <c r="GT22" s="2">
        <v>25</v>
      </c>
      <c r="GU22" s="2">
        <v>30</v>
      </c>
      <c r="GV22" s="2" t="s">
        <v>230</v>
      </c>
      <c r="GW22" s="2">
        <v>450</v>
      </c>
      <c r="GX22" s="2">
        <v>20</v>
      </c>
      <c r="GY22" s="2">
        <v>25</v>
      </c>
      <c r="GZ22" s="2" t="s">
        <v>230</v>
      </c>
      <c r="HA22" s="2">
        <v>350</v>
      </c>
      <c r="HB22" s="2"/>
      <c r="HC22" s="2">
        <v>10</v>
      </c>
      <c r="HD22" s="2">
        <v>500</v>
      </c>
      <c r="HE22" s="2">
        <v>10</v>
      </c>
      <c r="HF22" s="2">
        <v>500</v>
      </c>
      <c r="HH22" s="2">
        <v>20</v>
      </c>
      <c r="HI22" s="2">
        <v>30</v>
      </c>
      <c r="HJ22" s="2" t="s">
        <v>230</v>
      </c>
      <c r="HK22" s="2">
        <v>600</v>
      </c>
      <c r="HL22" s="2">
        <v>20</v>
      </c>
      <c r="HM22" s="2">
        <v>25</v>
      </c>
      <c r="HN22" s="2" t="s">
        <v>230</v>
      </c>
      <c r="HO22" s="2">
        <v>500</v>
      </c>
    </row>
    <row r="23" spans="1:223">
      <c r="A23" t="s">
        <v>283</v>
      </c>
      <c r="C23">
        <v>75</v>
      </c>
      <c r="D23">
        <v>50</v>
      </c>
      <c r="E23">
        <v>60</v>
      </c>
      <c r="F23" t="s">
        <v>230</v>
      </c>
      <c r="G23" t="s">
        <v>286</v>
      </c>
      <c r="H23">
        <v>40</v>
      </c>
      <c r="I23">
        <v>50</v>
      </c>
      <c r="J23" t="s">
        <v>230</v>
      </c>
      <c r="K23" t="s">
        <v>286</v>
      </c>
      <c r="N23" t="s">
        <v>283</v>
      </c>
      <c r="O23">
        <v>75</v>
      </c>
      <c r="P23" t="s">
        <v>230</v>
      </c>
      <c r="Q23" t="s">
        <v>288</v>
      </c>
      <c r="R23" t="s">
        <v>230</v>
      </c>
      <c r="S23" t="s">
        <v>288</v>
      </c>
      <c r="U23" s="2" t="s">
        <v>243</v>
      </c>
      <c r="V23" s="2" t="s">
        <v>243</v>
      </c>
      <c r="X23" s="2">
        <v>8</v>
      </c>
      <c r="Y23" s="2">
        <v>7</v>
      </c>
      <c r="AA23" s="2">
        <v>2.1</v>
      </c>
      <c r="AB23" s="2">
        <v>1.8</v>
      </c>
      <c r="AD23" s="2" t="s">
        <v>291</v>
      </c>
      <c r="AE23" s="2" t="s">
        <v>291</v>
      </c>
      <c r="AG23" s="2" t="s">
        <v>301</v>
      </c>
      <c r="AH23" s="2" t="s">
        <v>298</v>
      </c>
      <c r="AJ23" s="2"/>
      <c r="AK23" s="2"/>
      <c r="AL23" s="2"/>
      <c r="AM23" s="2"/>
      <c r="AO23">
        <v>550</v>
      </c>
      <c r="AP23">
        <v>800</v>
      </c>
      <c r="AQ23" t="s">
        <v>230</v>
      </c>
      <c r="AR23">
        <v>2700</v>
      </c>
      <c r="AS23">
        <v>450</v>
      </c>
      <c r="AT23">
        <v>650</v>
      </c>
      <c r="AU23" t="s">
        <v>230</v>
      </c>
      <c r="AV23">
        <v>2700</v>
      </c>
      <c r="AX23" s="2">
        <v>8.5</v>
      </c>
      <c r="AY23" s="2">
        <v>100</v>
      </c>
      <c r="AZ23" s="2">
        <v>8.5</v>
      </c>
      <c r="BA23" s="2">
        <v>100</v>
      </c>
      <c r="BC23" s="2">
        <v>6.5</v>
      </c>
      <c r="BD23" s="2">
        <v>750</v>
      </c>
      <c r="BE23" s="2">
        <v>6.5</v>
      </c>
      <c r="BF23" s="2">
        <v>650</v>
      </c>
      <c r="BH23" s="2">
        <v>150</v>
      </c>
      <c r="BI23" s="2">
        <v>150</v>
      </c>
      <c r="BK23" s="2">
        <v>1</v>
      </c>
      <c r="BL23" s="2">
        <v>1.2</v>
      </c>
      <c r="BM23" s="2" t="s">
        <v>230</v>
      </c>
      <c r="BN23" s="2">
        <v>0.8</v>
      </c>
      <c r="BO23" s="2">
        <v>0.9</v>
      </c>
      <c r="BP23" s="2" t="s">
        <v>230</v>
      </c>
      <c r="BR23" s="2">
        <v>1.1000000000000001</v>
      </c>
      <c r="BS23" s="2">
        <v>1.3</v>
      </c>
      <c r="BT23" s="2" t="s">
        <v>230</v>
      </c>
      <c r="BU23" s="2">
        <v>0.9</v>
      </c>
      <c r="BV23" s="2">
        <v>1</v>
      </c>
      <c r="BW23" s="2" t="s">
        <v>230</v>
      </c>
      <c r="BY23" s="2">
        <v>11</v>
      </c>
      <c r="BZ23" s="2">
        <v>13</v>
      </c>
      <c r="CA23" s="2" t="s">
        <v>230</v>
      </c>
      <c r="CB23" s="2" t="s">
        <v>314</v>
      </c>
      <c r="CC23" s="2">
        <v>9</v>
      </c>
      <c r="CD23" s="2">
        <v>10</v>
      </c>
      <c r="CE23" s="2" t="s">
        <v>230</v>
      </c>
      <c r="CF23" s="2" t="s">
        <v>320</v>
      </c>
      <c r="CH23" s="2">
        <v>1.1000000000000001</v>
      </c>
      <c r="CI23" s="2">
        <v>1.4</v>
      </c>
      <c r="CJ23" s="2" t="s">
        <v>230</v>
      </c>
      <c r="CK23" s="2">
        <v>50</v>
      </c>
      <c r="CL23" s="2">
        <v>1</v>
      </c>
      <c r="CM23" s="2">
        <v>1.1000000000000001</v>
      </c>
      <c r="CN23" s="2" t="s">
        <v>230</v>
      </c>
      <c r="CO23" s="2">
        <v>40</v>
      </c>
      <c r="CQ23" s="2">
        <v>2</v>
      </c>
      <c r="CR23" s="2">
        <v>2.4</v>
      </c>
      <c r="CS23" s="2" t="s">
        <v>230</v>
      </c>
      <c r="CT23" s="2">
        <v>2</v>
      </c>
      <c r="CU23" s="2">
        <v>2.4</v>
      </c>
      <c r="CV23" s="2" t="s">
        <v>230</v>
      </c>
      <c r="CX23" s="2">
        <v>200</v>
      </c>
      <c r="CY23" s="2">
        <v>240</v>
      </c>
      <c r="CZ23" s="2" t="s">
        <v>230</v>
      </c>
      <c r="DA23" s="2">
        <v>900</v>
      </c>
      <c r="DB23" s="2">
        <v>200</v>
      </c>
      <c r="DC23" s="2">
        <v>240</v>
      </c>
      <c r="DD23" s="2" t="s">
        <v>230</v>
      </c>
      <c r="DE23" s="2">
        <v>900</v>
      </c>
      <c r="DG23" s="2">
        <v>6</v>
      </c>
      <c r="DH23" s="2">
        <v>5</v>
      </c>
      <c r="DJ23" s="2">
        <v>50</v>
      </c>
      <c r="DK23" s="2">
        <v>50</v>
      </c>
      <c r="DM23" s="2">
        <v>80</v>
      </c>
      <c r="DN23" s="2">
        <v>100</v>
      </c>
      <c r="DO23" s="2" t="s">
        <v>230</v>
      </c>
      <c r="DP23" s="2">
        <v>80</v>
      </c>
      <c r="DQ23" s="2">
        <v>100</v>
      </c>
      <c r="DR23" s="2"/>
      <c r="DS23" s="2"/>
      <c r="DT23" s="2" t="s">
        <v>335</v>
      </c>
      <c r="DU23" s="2" t="s">
        <v>230</v>
      </c>
      <c r="DV23" s="2" t="s">
        <v>334</v>
      </c>
      <c r="DW23" s="2" t="s">
        <v>335</v>
      </c>
      <c r="DX23" s="2" t="s">
        <v>230</v>
      </c>
      <c r="DY23" s="2" t="s">
        <v>333</v>
      </c>
      <c r="EA23" s="3">
        <v>2500</v>
      </c>
      <c r="EB23" s="2" t="s">
        <v>341</v>
      </c>
      <c r="EC23" s="3">
        <v>2000</v>
      </c>
      <c r="ED23" s="2" t="s">
        <v>342</v>
      </c>
      <c r="EF23" s="2">
        <v>600</v>
      </c>
      <c r="EG23" s="2">
        <v>700</v>
      </c>
      <c r="EH23" s="2" t="s">
        <v>230</v>
      </c>
      <c r="EI23" s="3">
        <v>2500</v>
      </c>
      <c r="EJ23" s="2">
        <v>500</v>
      </c>
      <c r="EK23" s="2">
        <v>600</v>
      </c>
      <c r="EL23" s="2" t="s">
        <v>230</v>
      </c>
      <c r="EM23" s="3">
        <v>2500</v>
      </c>
      <c r="EN23" s="2"/>
      <c r="EO23" s="2">
        <v>270</v>
      </c>
      <c r="EP23" s="2">
        <v>320</v>
      </c>
      <c r="EQ23" s="2" t="s">
        <v>230</v>
      </c>
      <c r="ER23" s="2" t="s">
        <v>230</v>
      </c>
      <c r="ES23" s="2">
        <v>220</v>
      </c>
      <c r="ET23" s="2">
        <v>260</v>
      </c>
      <c r="EU23" s="2" t="s">
        <v>230</v>
      </c>
      <c r="EV23" s="2" t="s">
        <v>230</v>
      </c>
      <c r="EX23" s="3">
        <v>1000</v>
      </c>
      <c r="EY23" s="3">
        <v>3000</v>
      </c>
      <c r="EZ23" s="2">
        <v>800</v>
      </c>
      <c r="FA23" s="3">
        <v>3000</v>
      </c>
      <c r="FB23" s="2"/>
      <c r="FC23" s="2">
        <v>6</v>
      </c>
      <c r="FD23" s="2">
        <v>7</v>
      </c>
      <c r="FE23" s="2" t="s">
        <v>230</v>
      </c>
      <c r="FF23" s="2">
        <v>50</v>
      </c>
      <c r="FG23" s="2">
        <v>5</v>
      </c>
      <c r="FH23" s="2">
        <v>6</v>
      </c>
      <c r="FI23" s="2" t="s">
        <v>230</v>
      </c>
      <c r="FJ23" s="2" t="s">
        <v>230</v>
      </c>
      <c r="FK23" s="2" t="s">
        <v>230</v>
      </c>
      <c r="FL23" s="2">
        <v>40</v>
      </c>
      <c r="FN23" s="2">
        <v>9</v>
      </c>
      <c r="FO23" s="2">
        <v>10</v>
      </c>
      <c r="FP23" s="2" t="s">
        <v>230</v>
      </c>
      <c r="FQ23" s="2">
        <v>40</v>
      </c>
      <c r="FR23" s="2">
        <v>6</v>
      </c>
      <c r="FS23" s="2">
        <v>8</v>
      </c>
      <c r="FT23" s="2" t="s">
        <v>230</v>
      </c>
      <c r="FU23" s="2">
        <v>30</v>
      </c>
      <c r="FW23" s="2">
        <v>0.7</v>
      </c>
      <c r="FX23" s="2">
        <v>0.8</v>
      </c>
      <c r="FY23" s="2" t="s">
        <v>230</v>
      </c>
      <c r="FZ23" s="2">
        <v>7</v>
      </c>
      <c r="GA23" s="2">
        <v>0.6</v>
      </c>
      <c r="GB23" s="2">
        <v>0.7</v>
      </c>
      <c r="GC23" s="2" t="s">
        <v>230</v>
      </c>
      <c r="GD23" s="2">
        <v>7</v>
      </c>
      <c r="GF23" s="2">
        <v>4</v>
      </c>
      <c r="GG23" s="2">
        <v>11</v>
      </c>
      <c r="GH23" s="2">
        <v>3.5</v>
      </c>
      <c r="GI23" s="2">
        <v>11</v>
      </c>
      <c r="GK23" s="2">
        <v>95</v>
      </c>
      <c r="GL23" s="2">
        <v>130</v>
      </c>
      <c r="GM23" s="2" t="s">
        <v>230</v>
      </c>
      <c r="GN23" s="3">
        <v>3000</v>
      </c>
      <c r="GO23" s="2">
        <v>95</v>
      </c>
      <c r="GP23" s="2">
        <v>130</v>
      </c>
      <c r="GQ23" s="2" t="s">
        <v>230</v>
      </c>
      <c r="GR23" s="3">
        <v>3000</v>
      </c>
      <c r="GT23" s="2">
        <v>25</v>
      </c>
      <c r="GU23" s="2">
        <v>30</v>
      </c>
      <c r="GV23" s="2" t="s">
        <v>230</v>
      </c>
      <c r="GW23" s="2">
        <v>400</v>
      </c>
      <c r="GX23" s="2">
        <v>20</v>
      </c>
      <c r="GY23" s="2">
        <v>25</v>
      </c>
      <c r="GZ23" s="2" t="s">
        <v>230</v>
      </c>
      <c r="HA23" s="2">
        <v>350</v>
      </c>
      <c r="HB23" s="2"/>
      <c r="HC23" s="2">
        <v>10</v>
      </c>
      <c r="HD23" s="2">
        <v>500</v>
      </c>
      <c r="HE23" s="2">
        <v>10</v>
      </c>
      <c r="HF23" s="2">
        <v>500</v>
      </c>
      <c r="HH23" s="2">
        <v>20</v>
      </c>
      <c r="HI23" s="2">
        <v>25</v>
      </c>
      <c r="HJ23" s="2" t="s">
        <v>230</v>
      </c>
      <c r="HK23" s="2">
        <v>600</v>
      </c>
      <c r="HL23" s="2">
        <v>20</v>
      </c>
      <c r="HM23" s="2">
        <v>25</v>
      </c>
      <c r="HN23" s="2"/>
      <c r="HO23" s="2">
        <v>500</v>
      </c>
    </row>
    <row r="24" spans="1:223">
      <c r="U24" s="2"/>
      <c r="V24" s="2"/>
      <c r="X24" s="2"/>
      <c r="Y24" s="2"/>
      <c r="AA24" s="2"/>
      <c r="AB24" s="2"/>
      <c r="AD24" s="2"/>
      <c r="AE24" s="2"/>
      <c r="AG24" s="2"/>
      <c r="AH24" s="2"/>
      <c r="AJ24" s="2"/>
      <c r="AK24" s="2"/>
      <c r="AL24" s="2"/>
      <c r="AM24" s="2"/>
      <c r="AX24" s="2"/>
      <c r="AY24" s="2"/>
      <c r="AZ24" s="2"/>
      <c r="BA24" s="2"/>
      <c r="BC24" s="2"/>
      <c r="BD24" s="2"/>
      <c r="BE24" s="2"/>
      <c r="BF24" s="2"/>
      <c r="BH24" s="2"/>
      <c r="BI24" s="2"/>
      <c r="BK24" s="2"/>
      <c r="BL24" s="2"/>
      <c r="BM24" s="2"/>
      <c r="BN24" s="2"/>
      <c r="BO24" s="2"/>
      <c r="BP24" s="2"/>
      <c r="BR24" s="2"/>
      <c r="BS24" s="2"/>
      <c r="BT24" s="2"/>
      <c r="BU24" s="2"/>
      <c r="BV24" s="2"/>
      <c r="BW24" s="2"/>
      <c r="BY24" s="2"/>
      <c r="BZ24" s="2"/>
      <c r="CA24" s="2"/>
      <c r="CB24" s="2"/>
      <c r="CC24" s="2"/>
      <c r="CD24" s="2"/>
      <c r="CE24" s="2"/>
      <c r="CF24" s="2"/>
      <c r="CH24" s="2"/>
      <c r="CI24" s="2"/>
      <c r="CJ24" s="2"/>
      <c r="CK24" s="2"/>
      <c r="CL24" s="2"/>
      <c r="CM24" s="2"/>
      <c r="CN24" s="2"/>
      <c r="CO24" s="2"/>
      <c r="CQ24" s="2"/>
      <c r="CR24" s="2"/>
      <c r="CS24" s="2"/>
      <c r="CT24" s="2"/>
      <c r="CU24" s="2"/>
      <c r="CV24" s="2"/>
      <c r="CX24" s="2"/>
      <c r="CY24" s="2"/>
      <c r="CZ24" s="2"/>
      <c r="DA24" s="2"/>
      <c r="DB24" s="2"/>
      <c r="DC24" s="2"/>
      <c r="DD24" s="2"/>
      <c r="DE24" s="2"/>
      <c r="DG24" s="2"/>
      <c r="DH24" s="2"/>
      <c r="DJ24" s="2"/>
      <c r="DK24" s="2"/>
      <c r="DM24" s="2"/>
      <c r="DN24" s="2"/>
      <c r="DO24" s="2"/>
      <c r="DP24" s="2"/>
      <c r="DQ24" s="2"/>
      <c r="DR24" s="2"/>
      <c r="DS24" s="2"/>
      <c r="DT24" s="2"/>
      <c r="DU24" s="2"/>
      <c r="DV24" s="2"/>
      <c r="DW24" s="2"/>
      <c r="DX24" s="2"/>
      <c r="DY24" s="2"/>
      <c r="EA24" s="3"/>
      <c r="EB24" s="2"/>
      <c r="EC24" s="3"/>
      <c r="ED24" s="2"/>
      <c r="EF24" s="2"/>
      <c r="EG24" s="2"/>
      <c r="EH24" s="2"/>
      <c r="EI24" s="3"/>
      <c r="EJ24" s="2"/>
      <c r="EK24" s="2"/>
      <c r="EL24" s="2"/>
      <c r="EM24" s="3"/>
      <c r="EN24" s="2"/>
      <c r="EO24" s="2"/>
      <c r="EP24" s="2"/>
      <c r="EQ24" s="2"/>
      <c r="ER24" s="2"/>
      <c r="ES24" s="2"/>
      <c r="ET24" s="2"/>
      <c r="EU24" s="2"/>
      <c r="EV24" s="2"/>
      <c r="EX24" s="3"/>
      <c r="EY24" s="3"/>
      <c r="EZ24" s="2"/>
      <c r="FA24" s="3"/>
      <c r="FB24" s="2"/>
      <c r="FC24" s="2"/>
      <c r="FD24" s="2"/>
      <c r="FE24" s="2"/>
      <c r="FF24" s="2"/>
      <c r="FG24" s="2"/>
      <c r="FH24" s="2"/>
      <c r="FI24" s="2"/>
      <c r="FJ24" s="2"/>
      <c r="FK24" s="2"/>
      <c r="FL24" s="2"/>
      <c r="FN24" s="2"/>
      <c r="FO24" s="2"/>
      <c r="FP24" s="2"/>
      <c r="FQ24" s="2"/>
      <c r="FR24" s="2"/>
      <c r="FS24" s="2"/>
      <c r="FT24" s="2"/>
      <c r="FU24" s="2"/>
      <c r="FW24" s="2"/>
      <c r="FX24" s="2"/>
      <c r="FY24" s="2"/>
      <c r="FZ24" s="2"/>
      <c r="GA24" s="2"/>
      <c r="GB24" s="2"/>
      <c r="GC24" s="2"/>
      <c r="GD24" s="2"/>
      <c r="GF24" s="2"/>
      <c r="GG24" s="2"/>
      <c r="GH24" s="2"/>
      <c r="GI24" s="2"/>
      <c r="GK24" s="2"/>
      <c r="GL24" s="2"/>
      <c r="GM24" s="2"/>
      <c r="GN24" s="3"/>
      <c r="GO24" s="2"/>
      <c r="GP24" s="2"/>
      <c r="GQ24" s="2"/>
      <c r="GR24" s="3"/>
      <c r="GT24" s="2"/>
      <c r="GU24" s="2"/>
      <c r="GV24" s="2"/>
      <c r="GW24" s="2"/>
      <c r="GX24" s="2"/>
      <c r="GY24" s="2"/>
      <c r="GZ24" s="2"/>
      <c r="HA24" s="2"/>
      <c r="HB24" s="2"/>
      <c r="HC24" s="2"/>
      <c r="HD24" s="2"/>
      <c r="HE24" s="2"/>
      <c r="HF24" s="2"/>
      <c r="HH24" s="2"/>
      <c r="HI24" s="2"/>
      <c r="HJ24" s="2"/>
      <c r="HK24" s="2"/>
      <c r="HL24" s="2"/>
      <c r="HM24" s="2"/>
      <c r="HN24" s="2"/>
      <c r="HO24" s="2"/>
    </row>
    <row r="25" spans="1:223">
      <c r="A25" t="s">
        <v>24</v>
      </c>
      <c r="B25" t="s">
        <v>29</v>
      </c>
      <c r="C25" t="s">
        <v>226</v>
      </c>
      <c r="H25">
        <v>0</v>
      </c>
      <c r="I25">
        <v>0</v>
      </c>
      <c r="K25" t="s">
        <v>284</v>
      </c>
      <c r="N25" t="s">
        <v>24</v>
      </c>
      <c r="O25" t="s">
        <v>226</v>
      </c>
      <c r="R25" t="s">
        <v>230</v>
      </c>
      <c r="S25" t="s">
        <v>288</v>
      </c>
      <c r="V25" s="2" t="s">
        <v>243</v>
      </c>
      <c r="Y25" s="2">
        <v>9</v>
      </c>
      <c r="AB25" s="2">
        <v>1.8</v>
      </c>
      <c r="AE25" s="2" t="s">
        <v>291</v>
      </c>
      <c r="AH25" s="2" t="s">
        <v>299</v>
      </c>
      <c r="AS25">
        <v>0</v>
      </c>
      <c r="AT25">
        <v>0</v>
      </c>
      <c r="AU25" t="s">
        <v>230</v>
      </c>
      <c r="AV25" t="s">
        <v>230</v>
      </c>
      <c r="AZ25" s="2">
        <v>8.5</v>
      </c>
      <c r="BA25" s="2">
        <v>100</v>
      </c>
      <c r="BE25" s="2">
        <v>6.5</v>
      </c>
      <c r="BF25" s="2" t="s">
        <v>230</v>
      </c>
      <c r="BI25" s="2">
        <v>150</v>
      </c>
      <c r="BN25" s="2">
        <v>0.2</v>
      </c>
      <c r="BO25" s="2">
        <v>0.2</v>
      </c>
      <c r="BP25" s="2" t="s">
        <v>230</v>
      </c>
      <c r="BU25" s="2">
        <v>0.2</v>
      </c>
      <c r="BV25" s="2">
        <v>0.3</v>
      </c>
      <c r="BW25" s="2" t="s">
        <v>230</v>
      </c>
      <c r="CC25" s="2" t="s">
        <v>230</v>
      </c>
      <c r="CD25" s="2" t="s">
        <v>230</v>
      </c>
      <c r="CE25" s="2" t="s">
        <v>230</v>
      </c>
      <c r="CF25" s="2" t="s">
        <v>230</v>
      </c>
      <c r="CL25" s="2">
        <v>0.2</v>
      </c>
      <c r="CM25" s="2">
        <v>0.2</v>
      </c>
      <c r="CN25" s="2" t="s">
        <v>230</v>
      </c>
      <c r="CO25" s="2" t="s">
        <v>230</v>
      </c>
      <c r="CT25" s="2">
        <v>0.3</v>
      </c>
      <c r="CU25" s="2">
        <v>0.4</v>
      </c>
      <c r="CV25" s="2" t="s">
        <v>230</v>
      </c>
      <c r="DB25" s="2">
        <v>200</v>
      </c>
      <c r="DC25" s="2">
        <v>240</v>
      </c>
      <c r="DD25" s="2" t="s">
        <v>230</v>
      </c>
      <c r="DE25" s="2" t="s">
        <v>230</v>
      </c>
      <c r="DH25" s="2">
        <v>5</v>
      </c>
      <c r="DK25" s="2">
        <v>50</v>
      </c>
      <c r="DP25" s="2">
        <v>10</v>
      </c>
      <c r="DQ25" s="2">
        <v>10</v>
      </c>
      <c r="DR25" s="2" t="s">
        <v>230</v>
      </c>
      <c r="DS25" s="2"/>
      <c r="DW25" s="2" t="s">
        <v>335</v>
      </c>
      <c r="DX25" s="2" t="s">
        <v>230</v>
      </c>
      <c r="DY25" s="2" t="s">
        <v>333</v>
      </c>
      <c r="EC25" s="3">
        <v>2000</v>
      </c>
      <c r="ED25" s="2" t="s">
        <v>342</v>
      </c>
      <c r="EJ25" s="2" t="s">
        <v>230</v>
      </c>
      <c r="EK25" s="2" t="s">
        <v>230</v>
      </c>
      <c r="EL25" s="2" t="s">
        <v>230</v>
      </c>
      <c r="EM25" s="2" t="s">
        <v>230</v>
      </c>
      <c r="EN25" s="2"/>
      <c r="ES25" s="2">
        <v>30</v>
      </c>
      <c r="ET25" s="2">
        <v>40</v>
      </c>
      <c r="EU25" s="2" t="s">
        <v>230</v>
      </c>
      <c r="EV25" s="2" t="s">
        <v>230</v>
      </c>
      <c r="EZ25" s="2">
        <v>800</v>
      </c>
      <c r="FA25" s="2" t="s">
        <v>230</v>
      </c>
      <c r="FG25" s="2">
        <v>2</v>
      </c>
      <c r="FH25" s="2">
        <v>2.5</v>
      </c>
      <c r="FI25" s="2" t="s">
        <v>230</v>
      </c>
      <c r="FJ25" s="2" t="s">
        <v>230</v>
      </c>
      <c r="FK25" s="2" t="s">
        <v>230</v>
      </c>
      <c r="FL25" s="2" t="s">
        <v>230</v>
      </c>
      <c r="FR25" s="2">
        <v>1</v>
      </c>
      <c r="FS25" s="2">
        <v>2</v>
      </c>
      <c r="FT25" s="2" t="s">
        <v>230</v>
      </c>
      <c r="FU25" s="2" t="s">
        <v>230</v>
      </c>
      <c r="GA25" s="2">
        <v>0.1</v>
      </c>
      <c r="GB25" s="2">
        <v>0.1</v>
      </c>
      <c r="GC25" s="2" t="s">
        <v>230</v>
      </c>
      <c r="GD25" s="2" t="s">
        <v>230</v>
      </c>
      <c r="GH25" s="2">
        <v>3.5</v>
      </c>
      <c r="GI25" s="2" t="s">
        <v>230</v>
      </c>
      <c r="GO25" s="2">
        <v>75</v>
      </c>
      <c r="GP25" s="2">
        <v>110</v>
      </c>
      <c r="GQ25" s="2" t="s">
        <v>230</v>
      </c>
      <c r="GR25" s="2">
        <v>2000</v>
      </c>
      <c r="GX25" s="2">
        <v>5</v>
      </c>
      <c r="GY25" s="2">
        <v>5</v>
      </c>
      <c r="GZ25" s="2" t="s">
        <v>230</v>
      </c>
      <c r="HA25" s="2" t="s">
        <v>230</v>
      </c>
      <c r="HB25" s="2"/>
      <c r="HE25" s="2">
        <v>10</v>
      </c>
      <c r="HF25" s="2"/>
      <c r="HL25" s="2" t="s">
        <v>230</v>
      </c>
      <c r="HM25" s="2" t="s">
        <v>230</v>
      </c>
      <c r="HN25" s="2" t="s">
        <v>230</v>
      </c>
      <c r="HO25" s="2" t="s">
        <v>230</v>
      </c>
    </row>
    <row r="26" spans="1:223">
      <c r="B26" t="s">
        <v>30</v>
      </c>
      <c r="C26" t="s">
        <v>224</v>
      </c>
      <c r="H26">
        <v>5</v>
      </c>
      <c r="I26">
        <v>10</v>
      </c>
      <c r="K26" t="s">
        <v>284</v>
      </c>
      <c r="O26" t="s">
        <v>224</v>
      </c>
      <c r="R26" t="s">
        <v>230</v>
      </c>
      <c r="S26" t="s">
        <v>288</v>
      </c>
      <c r="V26" s="2" t="s">
        <v>243</v>
      </c>
      <c r="Y26" s="2">
        <v>9</v>
      </c>
      <c r="AB26" s="2">
        <v>1.8</v>
      </c>
      <c r="AE26" s="2" t="s">
        <v>291</v>
      </c>
      <c r="AH26" s="2" t="s">
        <v>299</v>
      </c>
      <c r="AS26">
        <v>0</v>
      </c>
      <c r="AT26">
        <v>0</v>
      </c>
      <c r="AU26" t="s">
        <v>230</v>
      </c>
      <c r="AV26" t="s">
        <v>230</v>
      </c>
      <c r="AZ26" s="2">
        <v>8.5</v>
      </c>
      <c r="BA26" s="2">
        <v>100</v>
      </c>
      <c r="BE26" s="2">
        <v>6.5</v>
      </c>
      <c r="BF26" s="2" t="s">
        <v>230</v>
      </c>
      <c r="BI26" s="2">
        <v>150</v>
      </c>
      <c r="BN26" s="2">
        <v>0.2</v>
      </c>
      <c r="BO26" s="2">
        <v>0.2</v>
      </c>
      <c r="BP26" s="2" t="s">
        <v>230</v>
      </c>
      <c r="BU26" s="2">
        <v>0.2</v>
      </c>
      <c r="BV26" s="2">
        <v>0.3</v>
      </c>
      <c r="BW26" s="2" t="s">
        <v>230</v>
      </c>
      <c r="CC26" s="2" t="s">
        <v>230</v>
      </c>
      <c r="CD26" s="2" t="s">
        <v>230</v>
      </c>
      <c r="CE26" s="2" t="s">
        <v>230</v>
      </c>
      <c r="CF26" s="2" t="s">
        <v>230</v>
      </c>
      <c r="CL26" s="2">
        <v>0.2</v>
      </c>
      <c r="CM26" s="2">
        <v>0.2</v>
      </c>
      <c r="CN26" s="2" t="s">
        <v>230</v>
      </c>
      <c r="CO26" s="2" t="s">
        <v>230</v>
      </c>
      <c r="CT26" s="2">
        <v>0.3</v>
      </c>
      <c r="CU26" s="2">
        <v>0.4</v>
      </c>
      <c r="CV26" s="2" t="s">
        <v>230</v>
      </c>
      <c r="DB26" s="2">
        <v>200</v>
      </c>
      <c r="DC26" s="2">
        <v>240</v>
      </c>
      <c r="DD26" s="2" t="s">
        <v>230</v>
      </c>
      <c r="DE26" s="2" t="s">
        <v>230</v>
      </c>
      <c r="DH26" s="2">
        <v>5</v>
      </c>
      <c r="DK26" s="2">
        <v>50</v>
      </c>
      <c r="DP26" s="2">
        <v>10</v>
      </c>
      <c r="DQ26" s="2">
        <v>10</v>
      </c>
      <c r="DR26" s="2" t="s">
        <v>230</v>
      </c>
      <c r="DS26" s="2"/>
      <c r="DW26" s="2" t="s">
        <v>335</v>
      </c>
      <c r="DX26" s="2" t="s">
        <v>230</v>
      </c>
      <c r="DY26" s="2" t="s">
        <v>333</v>
      </c>
      <c r="EC26" s="3">
        <v>2000</v>
      </c>
      <c r="ED26" s="2" t="s">
        <v>342</v>
      </c>
      <c r="EJ26" s="2" t="s">
        <v>230</v>
      </c>
      <c r="EK26" s="2" t="s">
        <v>230</v>
      </c>
      <c r="EL26" s="2" t="s">
        <v>230</v>
      </c>
      <c r="EM26" s="2" t="s">
        <v>230</v>
      </c>
      <c r="EN26" s="2"/>
      <c r="ES26" s="2">
        <v>30</v>
      </c>
      <c r="ET26" s="2">
        <v>40</v>
      </c>
      <c r="EU26" s="2" t="s">
        <v>230</v>
      </c>
      <c r="EV26" s="2" t="s">
        <v>230</v>
      </c>
      <c r="EZ26" s="2">
        <v>800</v>
      </c>
      <c r="FA26" s="2" t="s">
        <v>230</v>
      </c>
      <c r="FG26" s="2">
        <v>12.5</v>
      </c>
      <c r="FH26" s="2">
        <v>15</v>
      </c>
      <c r="FI26" s="2" t="s">
        <v>230</v>
      </c>
      <c r="FJ26" s="2" t="s">
        <v>230</v>
      </c>
      <c r="FK26" s="2" t="s">
        <v>230</v>
      </c>
      <c r="FL26" s="2" t="s">
        <v>230</v>
      </c>
      <c r="FR26" s="2">
        <v>1</v>
      </c>
      <c r="FS26" s="2">
        <v>2</v>
      </c>
      <c r="FT26" s="2" t="s">
        <v>230</v>
      </c>
      <c r="FU26" s="2" t="s">
        <v>230</v>
      </c>
      <c r="GA26" s="2">
        <v>0.1</v>
      </c>
      <c r="GB26" s="2">
        <v>0.1</v>
      </c>
      <c r="GC26" s="2" t="s">
        <v>230</v>
      </c>
      <c r="GD26" s="2" t="s">
        <v>230</v>
      </c>
      <c r="GH26" s="2">
        <v>3.5</v>
      </c>
      <c r="GI26" s="2" t="s">
        <v>230</v>
      </c>
      <c r="GO26" s="2">
        <v>75</v>
      </c>
      <c r="GP26" s="2">
        <v>110</v>
      </c>
      <c r="GQ26" s="2" t="s">
        <v>230</v>
      </c>
      <c r="GR26" s="2">
        <v>2000</v>
      </c>
      <c r="GX26" s="2">
        <v>5</v>
      </c>
      <c r="GY26" s="2">
        <v>5</v>
      </c>
      <c r="GZ26" s="2" t="s">
        <v>230</v>
      </c>
      <c r="HA26" s="2" t="s">
        <v>230</v>
      </c>
      <c r="HB26" s="2"/>
      <c r="HE26" s="2">
        <v>10</v>
      </c>
      <c r="HF26" s="2"/>
      <c r="HL26" s="2" t="s">
        <v>230</v>
      </c>
      <c r="HM26" s="2" t="s">
        <v>230</v>
      </c>
      <c r="HN26" s="2" t="s">
        <v>230</v>
      </c>
      <c r="HO26" s="2" t="s">
        <v>230</v>
      </c>
    </row>
    <row r="27" spans="1:223">
      <c r="B27" t="s">
        <v>31</v>
      </c>
      <c r="C27" t="s">
        <v>227</v>
      </c>
      <c r="H27">
        <v>20</v>
      </c>
      <c r="I27">
        <v>25</v>
      </c>
      <c r="K27" t="s">
        <v>286</v>
      </c>
      <c r="O27" t="s">
        <v>227</v>
      </c>
      <c r="R27" t="s">
        <v>230</v>
      </c>
      <c r="S27" t="s">
        <v>288</v>
      </c>
      <c r="V27" s="2" t="s">
        <v>243</v>
      </c>
      <c r="Y27" s="2">
        <v>9</v>
      </c>
      <c r="AB27" s="2">
        <v>1.8</v>
      </c>
      <c r="AE27" s="2" t="s">
        <v>291</v>
      </c>
      <c r="AH27" s="2" t="s">
        <v>299</v>
      </c>
      <c r="AS27">
        <v>60</v>
      </c>
      <c r="AT27">
        <v>80</v>
      </c>
      <c r="AU27" t="s">
        <v>230</v>
      </c>
      <c r="AV27" t="s">
        <v>230</v>
      </c>
      <c r="AZ27" s="2">
        <v>8.5</v>
      </c>
      <c r="BA27" s="2">
        <v>100</v>
      </c>
      <c r="BE27" s="2">
        <v>6.5</v>
      </c>
      <c r="BF27" s="2" t="s">
        <v>230</v>
      </c>
      <c r="BI27" s="2">
        <v>150</v>
      </c>
      <c r="BN27" s="2">
        <v>0.2</v>
      </c>
      <c r="BO27" s="2">
        <v>0.2</v>
      </c>
      <c r="BP27" s="2" t="s">
        <v>230</v>
      </c>
      <c r="BU27" s="2">
        <v>0.2</v>
      </c>
      <c r="BV27" s="2">
        <v>0.3</v>
      </c>
      <c r="BW27" s="2" t="s">
        <v>230</v>
      </c>
      <c r="CC27" s="2" t="s">
        <v>230</v>
      </c>
      <c r="CD27" s="2" t="s">
        <v>230</v>
      </c>
      <c r="CE27" s="2" t="s">
        <v>230</v>
      </c>
      <c r="CF27" s="2" t="s">
        <v>230</v>
      </c>
      <c r="CL27" s="2">
        <v>0.2</v>
      </c>
      <c r="CM27" s="2">
        <v>0.2</v>
      </c>
      <c r="CN27" s="2" t="s">
        <v>230</v>
      </c>
      <c r="CO27" s="2" t="s">
        <v>230</v>
      </c>
      <c r="CT27" s="2">
        <v>0.3</v>
      </c>
      <c r="CU27" s="2">
        <v>0.4</v>
      </c>
      <c r="CV27" s="2" t="s">
        <v>230</v>
      </c>
      <c r="DB27" s="2">
        <v>200</v>
      </c>
      <c r="DC27" s="2">
        <v>240</v>
      </c>
      <c r="DD27" s="2" t="s">
        <v>230</v>
      </c>
      <c r="DE27" s="2" t="s">
        <v>230</v>
      </c>
      <c r="DH27" s="2">
        <v>5</v>
      </c>
      <c r="DK27" s="2">
        <v>50</v>
      </c>
      <c r="DP27" s="2">
        <v>10</v>
      </c>
      <c r="DQ27" s="2">
        <v>10</v>
      </c>
      <c r="DR27" s="2" t="s">
        <v>230</v>
      </c>
      <c r="DW27" s="2" t="s">
        <v>335</v>
      </c>
      <c r="DX27" s="2" t="s">
        <v>230</v>
      </c>
      <c r="DY27" s="2" t="s">
        <v>333</v>
      </c>
      <c r="EC27" s="3">
        <v>2000</v>
      </c>
      <c r="ED27" s="2" t="s">
        <v>342</v>
      </c>
      <c r="EJ27" s="2" t="s">
        <v>230</v>
      </c>
      <c r="EK27" s="2" t="s">
        <v>230</v>
      </c>
      <c r="EL27" s="2" t="s">
        <v>230</v>
      </c>
      <c r="EM27" s="2" t="s">
        <v>230</v>
      </c>
      <c r="ES27" s="2">
        <v>30</v>
      </c>
      <c r="ET27" s="2">
        <v>40</v>
      </c>
      <c r="EU27" s="2" t="s">
        <v>230</v>
      </c>
      <c r="EV27" s="2" t="s">
        <v>230</v>
      </c>
      <c r="EZ27" s="2">
        <v>800</v>
      </c>
      <c r="FA27" s="2" t="s">
        <v>230</v>
      </c>
      <c r="FG27" s="2">
        <v>12.5</v>
      </c>
      <c r="FH27" s="2">
        <v>15</v>
      </c>
      <c r="FI27" s="2" t="s">
        <v>230</v>
      </c>
      <c r="FJ27" s="2" t="s">
        <v>230</v>
      </c>
      <c r="FK27" s="2" t="s">
        <v>230</v>
      </c>
      <c r="FL27" s="2" t="s">
        <v>230</v>
      </c>
      <c r="FR27" s="2">
        <v>1</v>
      </c>
      <c r="FS27" s="2">
        <v>2</v>
      </c>
      <c r="FT27" s="2" t="s">
        <v>230</v>
      </c>
      <c r="FU27" s="2" t="s">
        <v>230</v>
      </c>
      <c r="GA27" s="2">
        <v>0.1</v>
      </c>
      <c r="GB27" s="2">
        <v>0.1</v>
      </c>
      <c r="GC27" s="2" t="s">
        <v>230</v>
      </c>
      <c r="GD27" s="2" t="s">
        <v>230</v>
      </c>
      <c r="GH27" s="2">
        <v>3.5</v>
      </c>
      <c r="GI27" s="2" t="s">
        <v>230</v>
      </c>
      <c r="GO27" s="2">
        <v>75</v>
      </c>
      <c r="GP27" s="2">
        <v>110</v>
      </c>
      <c r="GQ27" s="2" t="s">
        <v>230</v>
      </c>
      <c r="GR27" s="2">
        <v>2000</v>
      </c>
      <c r="GX27" s="2">
        <v>5</v>
      </c>
      <c r="GY27" s="2">
        <v>5</v>
      </c>
      <c r="GZ27" s="2" t="s">
        <v>230</v>
      </c>
      <c r="HA27" s="2" t="s">
        <v>230</v>
      </c>
      <c r="HE27" s="2">
        <v>10</v>
      </c>
      <c r="HF27" s="2"/>
      <c r="HL27" s="2" t="s">
        <v>230</v>
      </c>
      <c r="HM27" s="2" t="s">
        <v>230</v>
      </c>
      <c r="HN27" s="2" t="s">
        <v>230</v>
      </c>
      <c r="HO27" s="2" t="s">
        <v>230</v>
      </c>
    </row>
    <row r="28" spans="1:223">
      <c r="A28" t="s">
        <v>25</v>
      </c>
      <c r="B28" t="s">
        <v>68</v>
      </c>
      <c r="C28" t="s">
        <v>68</v>
      </c>
      <c r="H28">
        <v>15</v>
      </c>
      <c r="I28">
        <v>20</v>
      </c>
      <c r="K28" t="s">
        <v>286</v>
      </c>
      <c r="N28" t="s">
        <v>25</v>
      </c>
      <c r="O28" t="s">
        <v>68</v>
      </c>
      <c r="R28" t="s">
        <v>230</v>
      </c>
      <c r="S28" t="s">
        <v>288</v>
      </c>
      <c r="V28" s="2" t="s">
        <v>243</v>
      </c>
      <c r="Y28" s="2">
        <v>10</v>
      </c>
      <c r="AB28" s="2">
        <v>1.8</v>
      </c>
      <c r="AE28" s="2" t="s">
        <v>291</v>
      </c>
      <c r="AH28" s="2" t="s">
        <v>299</v>
      </c>
      <c r="AS28">
        <v>300</v>
      </c>
      <c r="AT28">
        <v>450</v>
      </c>
      <c r="AU28" t="s">
        <v>230</v>
      </c>
      <c r="AV28" t="s">
        <v>230</v>
      </c>
      <c r="AZ28" s="2">
        <v>8.5</v>
      </c>
      <c r="BA28" s="2">
        <v>100</v>
      </c>
      <c r="BE28" s="2">
        <v>7</v>
      </c>
      <c r="BF28" s="2" t="s">
        <v>230</v>
      </c>
      <c r="BI28" s="2">
        <v>150</v>
      </c>
      <c r="BN28" s="2">
        <v>0.2</v>
      </c>
      <c r="BO28" s="2">
        <v>0.2</v>
      </c>
      <c r="BP28" s="2" t="s">
        <v>230</v>
      </c>
      <c r="BU28" s="2">
        <v>0.5</v>
      </c>
      <c r="BV28" s="2">
        <v>0.6</v>
      </c>
      <c r="BW28" s="2" t="s">
        <v>230</v>
      </c>
      <c r="CC28" s="2">
        <v>3</v>
      </c>
      <c r="CD28" s="2">
        <v>3</v>
      </c>
      <c r="CE28" s="2" t="s">
        <v>230</v>
      </c>
      <c r="CF28" s="2" t="s">
        <v>230</v>
      </c>
      <c r="CL28" s="2">
        <v>0.3</v>
      </c>
      <c r="CM28" s="2">
        <v>0.3</v>
      </c>
      <c r="CN28" s="2" t="s">
        <v>230</v>
      </c>
      <c r="CO28" s="2" t="s">
        <v>230</v>
      </c>
      <c r="CT28" s="2">
        <v>0.7</v>
      </c>
      <c r="CU28" s="2">
        <v>0.8</v>
      </c>
      <c r="CV28" s="2" t="s">
        <v>230</v>
      </c>
      <c r="DB28" s="2">
        <v>80</v>
      </c>
      <c r="DC28" s="2">
        <v>100</v>
      </c>
      <c r="DD28" s="2" t="s">
        <v>230</v>
      </c>
      <c r="DE28" s="2" t="s">
        <v>230</v>
      </c>
      <c r="DH28" s="2">
        <v>5</v>
      </c>
      <c r="DK28" s="2">
        <v>50</v>
      </c>
      <c r="DP28" s="2">
        <v>40</v>
      </c>
      <c r="DQ28" s="2">
        <v>45</v>
      </c>
      <c r="DR28" s="2" t="s">
        <v>230</v>
      </c>
      <c r="DW28" s="2" t="s">
        <v>335</v>
      </c>
      <c r="DX28" s="2" t="s">
        <v>230</v>
      </c>
      <c r="DY28" s="2" t="s">
        <v>333</v>
      </c>
      <c r="EC28" s="3">
        <v>2200</v>
      </c>
      <c r="ED28" s="2" t="s">
        <v>342</v>
      </c>
      <c r="EJ28" s="2" t="s">
        <v>230</v>
      </c>
      <c r="EK28" s="2" t="s">
        <v>230</v>
      </c>
      <c r="EL28" s="2" t="s">
        <v>230</v>
      </c>
      <c r="EM28" s="2" t="s">
        <v>230</v>
      </c>
      <c r="ES28" s="2">
        <v>0</v>
      </c>
      <c r="ET28" s="2">
        <v>0</v>
      </c>
      <c r="EU28" s="2" t="s">
        <v>230</v>
      </c>
      <c r="EV28" s="2" t="s">
        <v>230</v>
      </c>
      <c r="EZ28" s="2">
        <v>800</v>
      </c>
      <c r="FA28" s="2" t="s">
        <v>230</v>
      </c>
      <c r="FG28" s="2">
        <v>2</v>
      </c>
      <c r="FH28" s="2">
        <v>2.5</v>
      </c>
      <c r="FI28" s="2" t="s">
        <v>230</v>
      </c>
      <c r="FJ28" s="2" t="s">
        <v>230</v>
      </c>
      <c r="FK28" s="2" t="s">
        <v>230</v>
      </c>
      <c r="FL28" s="2" t="s">
        <v>230</v>
      </c>
      <c r="FR28" s="2">
        <v>3</v>
      </c>
      <c r="FS28" s="2">
        <v>4</v>
      </c>
      <c r="FT28" s="2" t="s">
        <v>230</v>
      </c>
      <c r="FU28" s="2" t="s">
        <v>230</v>
      </c>
      <c r="GA28" s="2">
        <v>0.5</v>
      </c>
      <c r="GB28" s="2">
        <v>0.6</v>
      </c>
      <c r="GC28" s="2" t="s">
        <v>230</v>
      </c>
      <c r="GD28" s="2" t="s">
        <v>230</v>
      </c>
      <c r="GH28" s="2">
        <v>3.5</v>
      </c>
      <c r="GI28" s="2" t="s">
        <v>230</v>
      </c>
      <c r="GO28" s="2">
        <v>100</v>
      </c>
      <c r="GP28" s="2">
        <v>140</v>
      </c>
      <c r="GQ28" s="2" t="s">
        <v>230</v>
      </c>
      <c r="GR28" s="2">
        <v>2000</v>
      </c>
      <c r="GX28" s="2">
        <v>15</v>
      </c>
      <c r="GY28" s="2">
        <v>20</v>
      </c>
      <c r="GZ28" s="2" t="s">
        <v>230</v>
      </c>
      <c r="HA28" s="2" t="s">
        <v>230</v>
      </c>
      <c r="HE28" s="2">
        <v>10</v>
      </c>
      <c r="HF28" s="2"/>
      <c r="HL28" s="2">
        <v>3</v>
      </c>
      <c r="HM28" s="2">
        <v>3</v>
      </c>
      <c r="HN28" s="2" t="s">
        <v>230</v>
      </c>
      <c r="HO28" s="2" t="s">
        <v>230</v>
      </c>
    </row>
    <row r="29" spans="1:223">
      <c r="A29" s="32" t="s">
        <v>360</v>
      </c>
      <c r="C29" s="32" t="s">
        <v>359</v>
      </c>
      <c r="H29" t="s">
        <v>357</v>
      </c>
      <c r="I29" t="s">
        <v>357</v>
      </c>
      <c r="K29" t="s">
        <v>229</v>
      </c>
      <c r="R29" t="s">
        <v>229</v>
      </c>
      <c r="S29" t="s">
        <v>229</v>
      </c>
      <c r="V29" t="s">
        <v>229</v>
      </c>
      <c r="Y29" t="s">
        <v>229</v>
      </c>
      <c r="AB29" t="s">
        <v>229</v>
      </c>
      <c r="AE29" t="s">
        <v>229</v>
      </c>
      <c r="AH29" t="s">
        <v>229</v>
      </c>
      <c r="AS29" t="s">
        <v>357</v>
      </c>
      <c r="AT29" t="s">
        <v>357</v>
      </c>
      <c r="AU29" t="s">
        <v>229</v>
      </c>
      <c r="AV29" t="s">
        <v>229</v>
      </c>
      <c r="AZ29" t="s">
        <v>229</v>
      </c>
      <c r="BA29" t="s">
        <v>229</v>
      </c>
      <c r="BE29" t="s">
        <v>229</v>
      </c>
      <c r="BF29" t="s">
        <v>229</v>
      </c>
      <c r="BI29" t="s">
        <v>229</v>
      </c>
      <c r="BN29" t="s">
        <v>357</v>
      </c>
      <c r="BO29" t="s">
        <v>357</v>
      </c>
      <c r="BP29" t="s">
        <v>229</v>
      </c>
      <c r="BU29" t="s">
        <v>357</v>
      </c>
      <c r="BV29" t="s">
        <v>357</v>
      </c>
      <c r="BW29" t="s">
        <v>229</v>
      </c>
      <c r="CC29" t="s">
        <v>357</v>
      </c>
      <c r="CD29" t="s">
        <v>357</v>
      </c>
      <c r="CE29" t="s">
        <v>229</v>
      </c>
      <c r="CF29" t="s">
        <v>229</v>
      </c>
      <c r="CL29" t="s">
        <v>357</v>
      </c>
      <c r="CM29" t="s">
        <v>357</v>
      </c>
      <c r="CN29" t="s">
        <v>229</v>
      </c>
      <c r="CO29" t="s">
        <v>229</v>
      </c>
      <c r="CT29" t="s">
        <v>357</v>
      </c>
      <c r="CU29" t="s">
        <v>357</v>
      </c>
      <c r="CV29" t="s">
        <v>229</v>
      </c>
      <c r="DB29" t="s">
        <v>357</v>
      </c>
      <c r="DC29" t="s">
        <v>357</v>
      </c>
      <c r="DD29" t="s">
        <v>229</v>
      </c>
      <c r="DE29" t="s">
        <v>229</v>
      </c>
      <c r="DH29" t="s">
        <v>229</v>
      </c>
      <c r="DK29" t="s">
        <v>229</v>
      </c>
      <c r="DP29" t="s">
        <v>357</v>
      </c>
      <c r="DQ29" t="s">
        <v>357</v>
      </c>
      <c r="DR29" t="s">
        <v>229</v>
      </c>
      <c r="DW29" t="s">
        <v>229</v>
      </c>
      <c r="DX29" t="s">
        <v>229</v>
      </c>
      <c r="DY29" t="s">
        <v>229</v>
      </c>
      <c r="EC29" t="s">
        <v>229</v>
      </c>
      <c r="ED29" t="s">
        <v>229</v>
      </c>
      <c r="EJ29" t="s">
        <v>229</v>
      </c>
      <c r="EK29" t="s">
        <v>229</v>
      </c>
      <c r="EL29" t="s">
        <v>229</v>
      </c>
      <c r="EM29" t="s">
        <v>229</v>
      </c>
      <c r="ES29" t="s">
        <v>357</v>
      </c>
      <c r="ET29" t="s">
        <v>357</v>
      </c>
      <c r="EU29" t="s">
        <v>229</v>
      </c>
      <c r="EV29" t="s">
        <v>229</v>
      </c>
      <c r="EZ29" t="s">
        <v>229</v>
      </c>
      <c r="FA29" t="s">
        <v>229</v>
      </c>
      <c r="FG29" t="s">
        <v>357</v>
      </c>
      <c r="FH29" t="s">
        <v>357</v>
      </c>
      <c r="FI29" t="s">
        <v>229</v>
      </c>
      <c r="FJ29" t="s">
        <v>229</v>
      </c>
      <c r="FK29" t="s">
        <v>229</v>
      </c>
      <c r="FL29" t="s">
        <v>229</v>
      </c>
      <c r="FR29" t="s">
        <v>357</v>
      </c>
      <c r="FS29" t="s">
        <v>357</v>
      </c>
      <c r="FT29" t="s">
        <v>229</v>
      </c>
      <c r="FU29" t="s">
        <v>229</v>
      </c>
      <c r="GA29" t="s">
        <v>357</v>
      </c>
      <c r="GB29" t="s">
        <v>357</v>
      </c>
      <c r="GC29" t="s">
        <v>229</v>
      </c>
      <c r="GD29" t="s">
        <v>229</v>
      </c>
      <c r="GH29" t="s">
        <v>229</v>
      </c>
      <c r="GI29" t="s">
        <v>229</v>
      </c>
      <c r="GO29" t="s">
        <v>357</v>
      </c>
      <c r="GP29" t="s">
        <v>357</v>
      </c>
      <c r="GQ29" t="s">
        <v>229</v>
      </c>
      <c r="GR29" t="s">
        <v>229</v>
      </c>
      <c r="GX29" t="s">
        <v>357</v>
      </c>
      <c r="GY29" t="s">
        <v>357</v>
      </c>
      <c r="GZ29" t="s">
        <v>229</v>
      </c>
      <c r="HA29" t="s">
        <v>229</v>
      </c>
      <c r="HE29" t="s">
        <v>229</v>
      </c>
      <c r="HL29" t="s">
        <v>357</v>
      </c>
      <c r="HM29" t="s">
        <v>357</v>
      </c>
      <c r="HN29" t="s">
        <v>229</v>
      </c>
      <c r="HO29" t="s">
        <v>229</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計算</vt:lpstr>
      <vt:lpstr>推定エネルギー必要量</vt:lpstr>
      <vt:lpstr>水分</vt:lpstr>
      <vt:lpstr>各栄養素</vt:lpstr>
      <vt:lpstr>エネルギー年齢</vt:lpstr>
      <vt:lpstr>栄養素名称</vt:lpstr>
      <vt:lpstr>推定エネルギー必要量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2021-05-06T15:09:51Z</dcterms:modified>
</cp:coreProperties>
</file>